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ciene.gama\Desktop\"/>
    </mc:Choice>
  </mc:AlternateContent>
  <bookViews>
    <workbookView xWindow="-120" yWindow="-120" windowWidth="29040" windowHeight="15840"/>
  </bookViews>
  <sheets>
    <sheet name="Resumo Geral (MO)" sheetId="32" r:id="rId1"/>
    <sheet name="Encarregado(a)" sheetId="30" r:id="rId2"/>
    <sheet name="Apoio Administrativo " sheetId="34" r:id="rId3"/>
    <sheet name="Equipamento" sheetId="35" r:id="rId4"/>
    <sheet name="Pesquisa Relógio de Ponto" sheetId="36" r:id="rId5"/>
    <sheet name="Pesquisa Órgaos Públicos" sheetId="37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5" l="1"/>
  <c r="C16" i="32" l="1"/>
  <c r="N9" i="36"/>
  <c r="O6" i="37"/>
  <c r="C15" i="32"/>
  <c r="G76" i="34" l="1"/>
  <c r="G76" i="30"/>
  <c r="N7" i="36"/>
  <c r="L7" i="36"/>
  <c r="F33" i="34"/>
  <c r="F8" i="35"/>
  <c r="B16" i="32" l="1"/>
  <c r="E142" i="34"/>
  <c r="E141" i="34"/>
  <c r="E144" i="34" s="1"/>
  <c r="F112" i="34"/>
  <c r="F111" i="34"/>
  <c r="F110" i="34"/>
  <c r="F109" i="34"/>
  <c r="F108" i="34"/>
  <c r="F107" i="34"/>
  <c r="F99" i="34"/>
  <c r="F97" i="34"/>
  <c r="F96" i="34"/>
  <c r="F94" i="34"/>
  <c r="F95" i="34" s="1"/>
  <c r="G81" i="34"/>
  <c r="G89" i="34" s="1"/>
  <c r="F68" i="34"/>
  <c r="F98" i="34" s="1"/>
  <c r="F52" i="34"/>
  <c r="F53" i="34" s="1"/>
  <c r="F45" i="34"/>
  <c r="G39" i="34"/>
  <c r="G40" i="34" s="1"/>
  <c r="G41" i="34" s="1"/>
  <c r="G42" i="34" s="1"/>
  <c r="G43" i="34" s="1"/>
  <c r="F34" i="34"/>
  <c r="F31" i="34"/>
  <c r="F17" i="34"/>
  <c r="F99" i="30"/>
  <c r="F96" i="30"/>
  <c r="F94" i="30"/>
  <c r="F95" i="30" s="1"/>
  <c r="F52" i="30"/>
  <c r="F53" i="30" s="1"/>
  <c r="G45" i="34" l="1"/>
  <c r="G108" i="34" s="1"/>
  <c r="F100" i="34"/>
  <c r="F113" i="34"/>
  <c r="F124" i="34" s="1"/>
  <c r="G107" i="34" l="1"/>
  <c r="G112" i="34"/>
  <c r="G111" i="34"/>
  <c r="G110" i="34"/>
  <c r="G51" i="34"/>
  <c r="G52" i="34"/>
  <c r="G150" i="34"/>
  <c r="G109" i="34"/>
  <c r="G113" i="34" l="1"/>
  <c r="G124" i="34" s="1"/>
  <c r="G126" i="34" s="1"/>
  <c r="G153" i="34" s="1"/>
  <c r="G53" i="34"/>
  <c r="G87" i="34" l="1"/>
  <c r="G95" i="34"/>
  <c r="G96" i="34"/>
  <c r="G94" i="34"/>
  <c r="G99" i="34"/>
  <c r="G63" i="34"/>
  <c r="G66" i="34"/>
  <c r="G65" i="34"/>
  <c r="G98" i="34"/>
  <c r="G64" i="34"/>
  <c r="G62" i="34"/>
  <c r="G61" i="34"/>
  <c r="G60" i="34"/>
  <c r="G67" i="34"/>
  <c r="G97" i="34"/>
  <c r="H15" i="32"/>
  <c r="H17" i="32" s="1"/>
  <c r="B15" i="32"/>
  <c r="G132" i="30" l="1"/>
  <c r="G100" i="34"/>
  <c r="G152" i="34" s="1"/>
  <c r="G68" i="34"/>
  <c r="G88" i="34" s="1"/>
  <c r="G90" i="34" s="1"/>
  <c r="G132" i="34" l="1"/>
  <c r="G134" i="34" s="1"/>
  <c r="G154" i="34" s="1"/>
  <c r="G151" i="34"/>
  <c r="G139" i="34" l="1"/>
  <c r="G140" i="34" s="1"/>
  <c r="E16" i="32" s="1"/>
  <c r="G16" i="32" s="1"/>
  <c r="G155" i="34"/>
  <c r="G157" i="34" l="1"/>
  <c r="G142" i="34" s="1"/>
  <c r="E142" i="30"/>
  <c r="E141" i="30" s="1"/>
  <c r="E144" i="30" s="1"/>
  <c r="F112" i="30"/>
  <c r="F111" i="30"/>
  <c r="F110" i="30"/>
  <c r="F109" i="30"/>
  <c r="F108" i="30"/>
  <c r="F107" i="30"/>
  <c r="F97" i="30"/>
  <c r="F68" i="30"/>
  <c r="F98" i="30" s="1"/>
  <c r="F45" i="30"/>
  <c r="G39" i="30"/>
  <c r="F34" i="30"/>
  <c r="F31" i="30"/>
  <c r="F17" i="30"/>
  <c r="G143" i="34" l="1"/>
  <c r="G144" i="34" s="1"/>
  <c r="G156" i="34" s="1"/>
  <c r="G134" i="30"/>
  <c r="G154" i="30" s="1"/>
  <c r="G40" i="30"/>
  <c r="G41" i="30" s="1"/>
  <c r="G42" i="30" s="1"/>
  <c r="G43" i="30" s="1"/>
  <c r="F113" i="30"/>
  <c r="F124" i="30" s="1"/>
  <c r="F100" i="30" l="1"/>
  <c r="G45" i="30"/>
  <c r="G51" i="30" l="1"/>
  <c r="G81" i="30"/>
  <c r="G89" i="30" s="1"/>
  <c r="G150" i="30"/>
  <c r="G107" i="30"/>
  <c r="G112" i="30"/>
  <c r="G52" i="30"/>
  <c r="G111" i="30"/>
  <c r="G110" i="30"/>
  <c r="G109" i="30"/>
  <c r="G108" i="30"/>
  <c r="G53" i="30" l="1"/>
  <c r="G113" i="30"/>
  <c r="G124" i="30" s="1"/>
  <c r="G126" i="30" s="1"/>
  <c r="G67" i="30" l="1"/>
  <c r="G66" i="30"/>
  <c r="G94" i="30"/>
  <c r="G64" i="30"/>
  <c r="G95" i="30"/>
  <c r="G99" i="30"/>
  <c r="G97" i="30"/>
  <c r="G98" i="30"/>
  <c r="G63" i="30"/>
  <c r="G62" i="30"/>
  <c r="G65" i="30"/>
  <c r="G87" i="30"/>
  <c r="G96" i="30"/>
  <c r="G153" i="30"/>
  <c r="G61" i="30"/>
  <c r="G60" i="30"/>
  <c r="G100" i="30" l="1"/>
  <c r="G152" i="30" s="1"/>
  <c r="G68" i="30"/>
  <c r="G88" i="30" s="1"/>
  <c r="G90" i="30" s="1"/>
  <c r="G151" i="30" s="1"/>
  <c r="G155" i="30" l="1"/>
  <c r="G139" i="30"/>
  <c r="G140" i="30" l="1"/>
  <c r="G157" i="30"/>
  <c r="E15" i="32"/>
  <c r="G15" i="32" l="1"/>
  <c r="G17" i="32" s="1"/>
  <c r="G142" i="30"/>
  <c r="G143" i="30"/>
  <c r="G144" i="30" l="1"/>
  <c r="G156" i="30" s="1"/>
  <c r="G23" i="32" l="1"/>
  <c r="G24" i="32" s="1"/>
</calcChain>
</file>

<file path=xl/comments1.xml><?xml version="1.0" encoding="utf-8"?>
<comments xmlns="http://schemas.openxmlformats.org/spreadsheetml/2006/main">
  <authors>
    <author>gestor_seg</author>
  </authors>
  <commentList>
    <comment ref="F109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gestor_seg</author>
  </authors>
  <commentList>
    <comment ref="F109" authorId="0" shapeId="0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<sst xmlns="http://schemas.openxmlformats.org/spreadsheetml/2006/main" count="538" uniqueCount="216">
  <si>
    <t>MINISTÉRIO DE MINAS E ENERGIA</t>
  </si>
  <si>
    <t>Secretaria Executiva</t>
  </si>
  <si>
    <t>Subsecretaria de Planejamento, Orçamento e Administração</t>
  </si>
  <si>
    <t>Coordenação Geral de Recursos Logísticos</t>
  </si>
  <si>
    <t>Coordenação de Atividades Gerais</t>
  </si>
  <si>
    <t>Valor (R$)</t>
  </si>
  <si>
    <t>Total</t>
  </si>
  <si>
    <t xml:space="preserve">PLANILHA DE CUSTO E FORMAÇÃO DE PREÇOS DE MÃO-DE-OBRA                                                                                                                                                                 </t>
  </si>
  <si>
    <t>ANEXO VII-D - Instrução Normativa nº 5/2017-SEGES/MPDG -  INSTRUÇÃO NORMATIVA Nº 7, DE 20 DE SETEMBRO DE 2018 - SEM DESONERAÇÃO DO INSS</t>
  </si>
  <si>
    <t>Dia ___/___/_____ às ___:___ horas</t>
  </si>
  <si>
    <t>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</si>
  <si>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</si>
  <si>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</si>
  <si>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</si>
  <si>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</si>
  <si>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</si>
  <si>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</si>
  <si>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 xml:space="preserve">Ano do Acordo, Convenção ou Dissídio Coletivo  </t>
  </si>
  <si>
    <t>D</t>
  </si>
  <si>
    <t>IDENTIFICAÇÃO DO SERVIÇO</t>
  </si>
  <si>
    <t>Tipo de Serviço</t>
  </si>
  <si>
    <t>Unidade de Medida</t>
  </si>
  <si>
    <t> Quantidade total a contratar          (em função da unidade de medida)</t>
  </si>
  <si>
    <t>Posto</t>
  </si>
  <si>
    <t>MÓDULOS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</si>
  <si>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</si>
  <si>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</si>
  <si>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</si>
  <si>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</si>
  <si>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</si>
  <si>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Composição da Remuneração</t>
  </si>
  <si>
    <t>%</t>
  </si>
  <si>
    <t xml:space="preserve">Adicional  de Insalubridade </t>
  </si>
  <si>
    <t>Adicional Noturno</t>
  </si>
  <si>
    <t>E</t>
  </si>
  <si>
    <t>Adicional de Hora Noturna Reduzida</t>
  </si>
  <si>
    <t>F</t>
  </si>
  <si>
    <t xml:space="preserve">Outros (especificar)                                                                                              </t>
  </si>
  <si>
    <t>Total da Remuneração</t>
  </si>
  <si>
    <t>MÓDULO 2:   ENCARGOS E BENEFÍCIOS ANUAIS, MENSAIS E DIÁRIOS</t>
  </si>
  <si>
    <t>Submódulo 2.1 - 13º (décimo teceiro) Salário, Férias e Adicional de Férias</t>
  </si>
  <si>
    <t>2.1</t>
  </si>
  <si>
    <t>13º (décimo teceiro)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</si>
  <si>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</si>
  <si>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</si>
  <si>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</si>
  <si>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</si>
  <si>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</si>
  <si>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</si>
  <si>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</si>
  <si>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 xml:space="preserve">Salário Educação </t>
  </si>
  <si>
    <t xml:space="preserve">SAT - Seguro de Acidente do Trabalho </t>
  </si>
  <si>
    <t>SESC ou SESI</t>
  </si>
  <si>
    <t>SENAI ou SENAC</t>
  </si>
  <si>
    <t>SEBRAE</t>
  </si>
  <si>
    <t>G</t>
  </si>
  <si>
    <t>INCRA</t>
  </si>
  <si>
    <t>H</t>
  </si>
  <si>
    <t>FGTS</t>
  </si>
  <si>
    <t>Nota 3: Esses percentuais incidem sobre o Módulo 1, Submódulo 2.1 e no Modulo 4 - Custo de Reposição do Profissional Ausente</t>
  </si>
  <si>
    <t>Submódulo 2.3 - Benefícios Mensais e Diários</t>
  </si>
  <si>
    <t>2.3</t>
  </si>
  <si>
    <t>Benefícios Mensais e Diários</t>
  </si>
  <si>
    <t xml:space="preserve">Auxílio Creche 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</si>
  <si>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</si>
  <si>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</si>
  <si>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</si>
  <si>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MÓDULO 3 - PROVISÃO PARA RESCISÃO</t>
  </si>
  <si>
    <t>Provisão para Rescisão</t>
  </si>
  <si>
    <t>MÓDULO 4 - CUSTO DE REPOSIÇÃO DO PROFISSIONAL AUSENTE</t>
  </si>
  <si>
    <t xml:space="preserve">Submódulo 4.1 - Substituto nas Ausências Legais </t>
  </si>
  <si>
    <t>4.1</t>
  </si>
  <si>
    <t>Substituto nas Ausências Legais</t>
  </si>
  <si>
    <t>Substituto na cobertura de Férias</t>
  </si>
  <si>
    <t>Substituto na cobertura de Outras ausências (5 ausencias/por ano)</t>
  </si>
  <si>
    <t xml:space="preserve">Submódulo 4.2 - Substituto na Intrajornada </t>
  </si>
  <si>
    <t>4.2</t>
  </si>
  <si>
    <t xml:space="preserve">Substituto na Intrajornada </t>
  </si>
  <si>
    <t>Substituto na cobertura de Intervalo para repouso ou alimentação</t>
  </si>
  <si>
    <t xml:space="preserve">QUADRO-RESUMO DO MÓDULO 4 - CUSTO DE REPOSIÇÃO DO PROFISSIONAL AUSENTE </t>
  </si>
  <si>
    <t>Custo de Reposição do Profissional Ausente</t>
  </si>
  <si>
    <t xml:space="preserve">Substituto nas Ausências Legais 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</si>
  <si>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</si>
  <si>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</si>
  <si>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</si>
  <si>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</si>
  <si>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</si>
  <si>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</si>
  <si>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 xml:space="preserve">Lucro  (Estudo TCU - TC 025.990/2008-2) </t>
  </si>
  <si>
    <t>Tributos</t>
  </si>
  <si>
    <t>2. QUADRO-RESUMO DO CUSTO POR EMPREGADO</t>
  </si>
  <si>
    <t>Mão-de-obra vinculada à execução contratual (valor por empregado)</t>
  </si>
  <si>
    <t>(R$)</t>
  </si>
  <si>
    <t>Subtotal (A + B +C+ D+E)</t>
  </si>
  <si>
    <t>Valor total por empregado</t>
  </si>
  <si>
    <t>01 de janeiro</t>
  </si>
  <si>
    <t>Descrição</t>
  </si>
  <si>
    <t>Outros</t>
  </si>
  <si>
    <r>
      <t>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Processo: </t>
    </r>
  </si>
  <si>
    <r>
      <t>Licitação N</t>
    </r>
    <r>
      <rPr>
        <b/>
        <strike/>
        <sz val="9"/>
        <color theme="1"/>
        <rFont val="Calibri Light"/>
        <family val="2"/>
        <scheme val="major"/>
      </rPr>
      <t>º</t>
    </r>
    <r>
      <rPr>
        <b/>
        <sz val="9"/>
        <color theme="1"/>
        <rFont val="Calibri Light"/>
        <family val="2"/>
        <scheme val="major"/>
      </rPr>
      <t xml:space="preserve"> </t>
    </r>
  </si>
  <si>
    <r>
      <t>N</t>
    </r>
    <r>
      <rPr>
        <strike/>
        <sz val="10"/>
        <color theme="1"/>
        <rFont val="Calibri Light"/>
        <family val="2"/>
        <scheme val="major"/>
      </rPr>
      <t>º</t>
    </r>
    <r>
      <rPr>
        <sz val="10"/>
        <color theme="1"/>
        <rFont val="Calibri Light"/>
        <family val="2"/>
        <scheme val="major"/>
      </rPr>
      <t xml:space="preserve"> de meses de execução contratual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</si>
  <si>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Esta tabela poderá ser adaptada às características do serviço contratado, inclusive no que concerne às rubricas e suas respectivas provisões e/ou estimativas, desde que haja justificativa.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</si>
  <si>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As provisões constantes desta planilha poderão ser desnecessárias quando se tratar de determinados serviços que prescindam da dedicação exclusiva dos trabalhadores da contratada para com a Administração.</t>
    </r>
  </si>
  <si>
    <r>
      <t> </t>
    </r>
    <r>
      <rPr>
        <b/>
        <sz val="9"/>
        <color theme="1"/>
        <rFont val="Calibri Light"/>
        <family val="2"/>
        <scheme val="major"/>
      </rPr>
      <t>MÓDULO 1 :   COMPOSIÇÃO DA REMUNERAÇÃO</t>
    </r>
  </si>
  <si>
    <r>
      <t xml:space="preserve">Adicional de Periculosidade                   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                                     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</si>
  <si>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</t>
    </r>
    <r>
      <rPr>
        <b/>
        <sz val="8"/>
        <color theme="1"/>
        <rFont val="Calibri Light"/>
        <family val="2"/>
        <scheme val="major"/>
      </rPr>
      <t>Módulo 1</t>
    </r>
    <r>
      <rPr>
        <sz val="8"/>
        <color theme="1"/>
        <rFont val="Calibri Light"/>
        <family val="2"/>
        <scheme val="major"/>
      </rPr>
      <t xml:space="preserve"> refere-se ao valor mensal devido ao empregado pela prestação do serviço no período de 12 meses. 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</si>
  <si>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Como a planilha de custos e formação de preços é calculada mensalmente, provisiona-se proporcionalmente 1/12 (um doze avos) dos valores referentes a gratificação natalina, férias e adicional de férias.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</si>
  <si>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adicional de férias contido no Submódulo 2.1 corresponde a 1/3 (um terço) da remuneração que por sua vez é divido por 12 (doze) conforme Nota 1 acima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</si>
  <si>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Os percentuais dos encargos previdenciários, do FGTS e demais contribuições são aqueles estabelecidos pela legislação vigente.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</si>
  <si>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</t>
    </r>
    <r>
      <rPr>
        <b/>
        <sz val="8"/>
        <color theme="1"/>
        <rFont val="Calibri Light"/>
        <family val="2"/>
        <scheme val="major"/>
      </rPr>
      <t xml:space="preserve"> SAT</t>
    </r>
    <r>
      <rPr>
        <sz val="8"/>
        <color theme="1"/>
        <rFont val="Calibri Light"/>
        <family val="2"/>
        <scheme val="major"/>
      </rPr>
      <t xml:space="preserve"> a depender do grau de risco do serviço irá </t>
    </r>
    <r>
      <rPr>
        <b/>
        <sz val="8"/>
        <color theme="1"/>
        <rFont val="Calibri Light"/>
        <family val="2"/>
        <scheme val="major"/>
      </rPr>
      <t>variar entre 1%, para risco leve, de 2%, para risco médio, e de 3% de risco grave.</t>
    </r>
  </si>
  <si>
    <r>
      <rPr>
        <b/>
        <sz val="8"/>
        <color theme="1"/>
        <rFont val="Calibri Light"/>
        <family val="2"/>
        <scheme val="major"/>
      </rPr>
      <t>Nota 1:</t>
    </r>
    <r>
      <rPr>
        <sz val="8"/>
        <color theme="1"/>
        <rFont val="Calibri Light"/>
        <family val="2"/>
        <scheme val="major"/>
      </rPr>
      <t xml:space="preserve"> O valor informado deverá ser o custo real do benefício (descontado o valor eventualmente pago pelo empregado).</t>
    </r>
  </si>
  <si>
    <r>
      <rPr>
        <b/>
        <sz val="8"/>
        <color theme="1"/>
        <rFont val="Calibri Light"/>
        <family val="2"/>
        <scheme val="major"/>
      </rPr>
      <t>Nota 2:</t>
    </r>
    <r>
      <rPr>
        <sz val="8"/>
        <color theme="1"/>
        <rFont val="Calibri Light"/>
        <family val="2"/>
        <scheme val="major"/>
      </rPr>
      <t xml:space="preserve"> Observar a previsão dos benefícios contidos em Acordos, Convenções e Dissídios Coletivos de Trabalho e atentar-se ao disposto no art. 6º desta Instrução Normativa.</t>
    </r>
  </si>
  <si>
    <r>
      <rPr>
        <b/>
        <sz val="10"/>
        <color theme="1"/>
        <rFont val="Calibri Light"/>
        <family val="2"/>
        <scheme val="major"/>
      </rPr>
      <t xml:space="preserve">Aviso Prévio Indenizado                                                                                                                          </t>
    </r>
    <r>
      <rPr>
        <b/>
        <sz val="8"/>
        <color theme="1"/>
        <rFont val="Calibri Light"/>
        <family val="2"/>
        <scheme val="major"/>
      </rPr>
      <t xml:space="preserve">   </t>
    </r>
    <r>
      <rPr>
        <sz val="8"/>
        <color theme="1"/>
        <rFont val="Calibri Light"/>
        <family val="2"/>
        <scheme val="major"/>
      </rPr>
      <t xml:space="preserve"> (Estimativa: 5% dos empregados serão substituídos durante um ano)  - [(5%)/12] = 0,417%   art. 487 CLT - Sumula 305/TST, Ac.2.271/2010-TCU,  Lei nº 12506/2011.</t>
    </r>
  </si>
  <si>
    <r>
      <rPr>
        <b/>
        <sz val="10"/>
        <color theme="1"/>
        <rFont val="Calibri Light"/>
        <family val="2"/>
        <scheme val="major"/>
      </rPr>
      <t xml:space="preserve">Incidência do FGTS sobre o Aviso Prévio Indenizado </t>
    </r>
    <r>
      <rPr>
        <sz val="10"/>
        <color theme="1"/>
        <rFont val="Calibri Light"/>
        <family val="2"/>
        <scheme val="major"/>
      </rPr>
      <t>(8% x 0,417%)</t>
    </r>
  </si>
  <si>
    <r>
      <rPr>
        <b/>
        <sz val="10"/>
        <color theme="1"/>
        <rFont val="Calibri Light"/>
        <family val="2"/>
        <scheme val="major"/>
      </rPr>
      <t xml:space="preserve">Multa do FGTS sobre o Aviso Prévio Indenizado </t>
    </r>
    <r>
      <rPr>
        <sz val="10"/>
        <color theme="1"/>
        <rFont val="Calibri Light"/>
        <family val="2"/>
        <scheme val="major"/>
      </rPr>
      <t xml:space="preserve">                                                 </t>
    </r>
    <r>
      <rPr>
        <sz val="8"/>
        <color theme="1"/>
        <rFont val="Calibri Light"/>
        <family val="2"/>
        <scheme val="major"/>
      </rPr>
      <t xml:space="preserve"> (multa de 40% sobre FGTS ) x Aviso Prévio Indenizado (0,417%) =  (0,417%)*0,40  =  0,167%  (Art. 18, § 1º da Lei nº 8.036/90,Art. 1º da Lei Complementar nº 110/2001)</t>
    </r>
  </si>
  <si>
    <r>
      <rPr>
        <b/>
        <sz val="10"/>
        <color theme="1"/>
        <rFont val="Calibri Light"/>
        <family val="2"/>
        <scheme val="major"/>
      </rPr>
      <t>Aviso Prévio Trabalhado</t>
    </r>
    <r>
      <rPr>
        <sz val="10"/>
        <color theme="1"/>
        <rFont val="Calibri Light"/>
        <family val="2"/>
        <scheme val="major"/>
      </rPr>
      <t xml:space="preserve">                                                                                                                             </t>
    </r>
    <r>
      <rPr>
        <sz val="8"/>
        <color theme="1"/>
        <rFont val="Calibri Light"/>
        <family val="2"/>
        <scheme val="maj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</si>
  <si>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10"/>
        <color theme="1"/>
        <rFont val="Calibri Light"/>
        <family val="2"/>
        <scheme val="major"/>
      </rPr>
      <t xml:space="preserve">Incidência dos encargos do Submódulo 2.2 </t>
    </r>
    <r>
      <rPr>
        <sz val="10"/>
        <color theme="1"/>
        <rFont val="Calibri Light"/>
        <family val="2"/>
        <scheme val="major"/>
      </rPr>
      <t>sobre o Aviso Prévio Trabalhado</t>
    </r>
    <r>
      <rPr>
        <sz val="8"/>
        <color theme="1"/>
        <rFont val="Calibri Light"/>
        <family val="2"/>
        <scheme val="major"/>
      </rPr>
      <t xml:space="preserve"> (36,8% x 1,944%)</t>
    </r>
  </si>
  <si>
    <r>
      <rPr>
        <b/>
        <sz val="10"/>
        <color theme="1"/>
        <rFont val="Calibri Light"/>
        <family val="2"/>
        <scheme val="major"/>
      </rPr>
      <t>Multa do FGTS sobre o Aviso Prévio Trabalhado</t>
    </r>
    <r>
      <rPr>
        <sz val="10"/>
        <color theme="1"/>
        <rFont val="Calibri Light"/>
        <family val="2"/>
        <scheme val="major"/>
      </rPr>
      <t xml:space="preserve"> </t>
    </r>
    <r>
      <rPr>
        <sz val="8"/>
        <color theme="1"/>
        <rFont val="Calibri Light"/>
        <family val="2"/>
        <scheme val="major"/>
      </rPr>
      <t>(40% x 1,944%)</t>
    </r>
  </si>
  <si>
    <r>
      <t xml:space="preserve">Nota 1: </t>
    </r>
    <r>
      <rPr>
        <sz val="8"/>
        <color theme="1"/>
        <rFont val="Calibri Light"/>
        <family val="2"/>
        <scheme val="major"/>
      </rPr>
      <t>Os itens que contemplam o</t>
    </r>
    <r>
      <rPr>
        <b/>
        <sz val="8"/>
        <color theme="1"/>
        <rFont val="Calibri Light"/>
        <family val="2"/>
        <scheme val="major"/>
      </rPr>
      <t xml:space="preserve"> módulo 4 se referem ao custo dos dias trabalhados pelo repositor/substituto, quando </t>
    </r>
    <r>
      <rPr>
        <sz val="8"/>
        <color theme="1"/>
        <rFont val="Calibri Light"/>
        <family val="2"/>
        <scheme val="major"/>
      </rPr>
      <t>o empregado</t>
    </r>
    <r>
      <rPr>
        <b/>
        <sz val="8"/>
        <color theme="1"/>
        <rFont val="Calibri Light"/>
        <family val="2"/>
        <scheme val="major"/>
      </rPr>
      <t xml:space="preserve"> alocado na prestação de serviço estiver ausente, </t>
    </r>
    <r>
      <rPr>
        <sz val="8"/>
        <color theme="1"/>
        <rFont val="Calibri Light"/>
        <family val="2"/>
        <scheme val="major"/>
      </rPr>
      <t>conforme as previsões estabelecidas na legislação.</t>
    </r>
  </si>
  <si>
    <r>
      <t xml:space="preserve">Substituto na cobertura de Ausências Legais </t>
    </r>
    <r>
      <rPr>
        <sz val="8"/>
        <color theme="1"/>
        <rFont val="Calibri Light"/>
        <family val="2"/>
        <scheme val="major"/>
      </rPr>
      <t>(estatística - uma/ano) = (1/12)/30</t>
    </r>
  </si>
  <si>
    <r>
      <t xml:space="preserve">Substituto na cobertura de Licença-Paternidade </t>
    </r>
    <r>
      <rPr>
        <sz val="8"/>
        <color theme="1"/>
        <rFont val="Calibri Light"/>
        <family val="2"/>
        <scheme val="major"/>
      </rPr>
      <t>(Estatística 1,5 % trabalhadores/ano)</t>
    </r>
  </si>
  <si>
    <r>
      <t>Substituto na cobertura de Ausência por Acidente de Trabalho</t>
    </r>
    <r>
      <rPr>
        <sz val="8"/>
        <color theme="1"/>
        <rFont val="Calibri Light"/>
        <family val="2"/>
        <scheme val="major"/>
      </rPr>
      <t xml:space="preserve"> (estatística IBGE - 8% por ano - 15 dias pagos pela empresa) = [(8%)/12]/2</t>
    </r>
  </si>
  <si>
    <r>
      <t xml:space="preserve">Substituto na cobertura de Afastamento Maternidade </t>
    </r>
    <r>
      <rPr>
        <sz val="8"/>
        <color theme="1"/>
        <rFont val="Calibri Light"/>
        <family val="2"/>
        <scheme val="major"/>
      </rPr>
      <t>(Estatística 1,5 % trabalhadoras/ano) = (1,5%)/12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</si>
  <si>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As alíneas “A” a “F” referem-se somente ao custo que será pago ao repositor pelos dias trabalhados quando da necessidade de substituir a mão de obra alocada na prestação do serviço.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</si>
  <si>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Quando houver a necessidade de reposição de um empregado durante sua ausência nos casos de intervalo para repouso ou alimentação deve-se contemplar o Submódulo 4.2.</t>
    </r>
  </si>
  <si>
    <r>
      <rPr>
        <b/>
        <sz val="8"/>
        <color theme="1"/>
        <rFont val="Calibri Light"/>
        <family val="2"/>
        <scheme val="major"/>
      </rPr>
      <t xml:space="preserve">Nota: </t>
    </r>
    <r>
      <rPr>
        <sz val="8"/>
        <color theme="1"/>
        <rFont val="Calibri Light"/>
        <family val="2"/>
        <scheme val="major"/>
      </rPr>
      <t>Valores mensais por empregado</t>
    </r>
  </si>
  <si>
    <r>
      <rPr>
        <b/>
        <sz val="10"/>
        <color theme="1"/>
        <rFont val="Calibri Light"/>
        <family val="2"/>
        <scheme val="major"/>
      </rPr>
      <t>C.2.</t>
    </r>
    <r>
      <rPr>
        <sz val="10"/>
        <color theme="1"/>
        <rFont val="Calibri Light"/>
        <family val="2"/>
        <scheme val="major"/>
      </rPr>
      <t xml:space="preserve"> Tributos Estaduais  - ISS (5%) (Distrito Federal)</t>
    </r>
  </si>
  <si>
    <r>
      <rPr>
        <b/>
        <sz val="8"/>
        <color theme="1"/>
        <rFont val="Calibri Light"/>
        <family val="2"/>
        <scheme val="major"/>
      </rPr>
      <t xml:space="preserve">Nota 1: </t>
    </r>
    <r>
      <rPr>
        <sz val="8"/>
        <color theme="1"/>
        <rFont val="Calibri Light"/>
        <family val="2"/>
        <scheme val="major"/>
      </rPr>
      <t>Custos Indiretos, Tributos e Lucro por empregado</t>
    </r>
  </si>
  <si>
    <r>
      <rPr>
        <b/>
        <sz val="8"/>
        <color theme="1"/>
        <rFont val="Calibri Light"/>
        <family val="2"/>
        <scheme val="major"/>
      </rPr>
      <t xml:space="preserve">Nota 2: </t>
    </r>
    <r>
      <rPr>
        <sz val="8"/>
        <color theme="1"/>
        <rFont val="Calibri Light"/>
        <family val="2"/>
        <scheme val="major"/>
      </rPr>
      <t>O valor referente a tributos é obtido aplicando-se o percentual sobre o valor do faturamento.</t>
    </r>
  </si>
  <si>
    <r>
      <rPr>
        <b/>
        <sz val="10"/>
        <color theme="1"/>
        <rFont val="Calibri Light"/>
        <family val="2"/>
        <scheme val="major"/>
      </rPr>
      <t>Módulo 1</t>
    </r>
    <r>
      <rPr>
        <sz val="10"/>
        <color theme="1"/>
        <rFont val="Calibri Light"/>
        <family val="2"/>
        <scheme val="major"/>
      </rPr>
      <t xml:space="preserve"> – Composição da Remuneração</t>
    </r>
  </si>
  <si>
    <r>
      <rPr>
        <b/>
        <sz val="10"/>
        <color theme="1"/>
        <rFont val="Calibri Light"/>
        <family val="2"/>
        <scheme val="major"/>
      </rPr>
      <t xml:space="preserve">Módulo 2 </t>
    </r>
    <r>
      <rPr>
        <sz val="10"/>
        <color theme="1"/>
        <rFont val="Calibri Light"/>
        <family val="2"/>
        <scheme val="major"/>
      </rPr>
      <t>– Encargos e Benefícios Anuais, Mensais e Diários</t>
    </r>
  </si>
  <si>
    <r>
      <rPr>
        <b/>
        <sz val="10"/>
        <color theme="1"/>
        <rFont val="Calibri Light"/>
        <family val="2"/>
        <scheme val="major"/>
      </rPr>
      <t>Módulo 3</t>
    </r>
    <r>
      <rPr>
        <sz val="10"/>
        <color theme="1"/>
        <rFont val="Calibri Light"/>
        <family val="2"/>
        <scheme val="major"/>
      </rPr>
      <t xml:space="preserve"> – Provisão para Rescisão</t>
    </r>
  </si>
  <si>
    <r>
      <rPr>
        <b/>
        <sz val="10"/>
        <color theme="1"/>
        <rFont val="Calibri Light"/>
        <family val="2"/>
        <scheme val="major"/>
      </rPr>
      <t>Módulo 4</t>
    </r>
    <r>
      <rPr>
        <sz val="10"/>
        <color theme="1"/>
        <rFont val="Calibri Light"/>
        <family val="2"/>
        <scheme val="major"/>
      </rPr>
      <t xml:space="preserve"> – Custo de Reposição do Profissional Ausente</t>
    </r>
  </si>
  <si>
    <r>
      <rPr>
        <b/>
        <sz val="10"/>
        <color theme="1"/>
        <rFont val="Calibri Light"/>
        <family val="2"/>
        <scheme val="major"/>
      </rPr>
      <t xml:space="preserve">Módulo 5 </t>
    </r>
    <r>
      <rPr>
        <sz val="10"/>
        <color theme="1"/>
        <rFont val="Calibri Light"/>
        <family val="2"/>
        <scheme val="major"/>
      </rPr>
      <t>- Insumos Diversos</t>
    </r>
  </si>
  <si>
    <r>
      <rPr>
        <b/>
        <sz val="10"/>
        <color theme="1"/>
        <rFont val="Calibri Light"/>
        <family val="2"/>
        <scheme val="major"/>
      </rPr>
      <t>Módulo 6</t>
    </r>
    <r>
      <rPr>
        <sz val="10"/>
        <color theme="1"/>
        <rFont val="Calibri Light"/>
        <family val="2"/>
        <scheme val="major"/>
      </rPr>
      <t xml:space="preserve"> – Custos Indiretos, Tributos e Lucro</t>
    </r>
  </si>
  <si>
    <t>Tipo de serviço</t>
  </si>
  <si>
    <t>Valor proposto por empregado</t>
  </si>
  <si>
    <t>Qtde de empregado por posto</t>
  </si>
  <si>
    <t>Valor proposto por posto</t>
  </si>
  <si>
    <t>Qtde de postos</t>
  </si>
  <si>
    <t>Valor total do serviço</t>
  </si>
  <si>
    <t>(A)</t>
  </si>
  <si>
    <t>(B)</t>
  </si>
  <si>
    <t>(C)</t>
  </si>
  <si>
    <t>(D) = (B x C)</t>
  </si>
  <si>
    <t>(E)</t>
  </si>
  <si>
    <t>(F) = (D x E)</t>
  </si>
  <si>
    <t>I</t>
  </si>
  <si>
    <t>Valor Global da Proposta</t>
  </si>
  <si>
    <t>Valor mensal do serviço</t>
  </si>
  <si>
    <t>Valor global da proposta (valor mensal do serviço x 12 meses do contrato).</t>
  </si>
  <si>
    <r>
      <rPr>
        <b/>
        <sz val="10"/>
        <color theme="1"/>
        <rFont val="Calibri Light"/>
        <family val="2"/>
        <scheme val="major"/>
      </rPr>
      <t>C.1.</t>
    </r>
    <r>
      <rPr>
        <sz val="10"/>
        <color theme="1"/>
        <rFont val="Calibri Light"/>
        <family val="2"/>
        <scheme val="major"/>
      </rPr>
      <t xml:space="preserve"> Tributos Federais - PIS (0,65% ) + COFINS (3,0)</t>
    </r>
  </si>
  <si>
    <t xml:space="preserve">Materiais de Consumo </t>
  </si>
  <si>
    <t>II</t>
  </si>
  <si>
    <r>
      <t xml:space="preserve">Auxílio Saúde - </t>
    </r>
    <r>
      <rPr>
        <sz val="8"/>
        <color theme="1"/>
        <rFont val="Calibri Light"/>
        <family val="2"/>
        <scheme val="major"/>
      </rPr>
      <t>CLÁUSULA DÉCIMA QUINTA - PLANO AMBULATORIAL</t>
    </r>
  </si>
  <si>
    <t>4101-05</t>
  </si>
  <si>
    <t>Qtde de empregado por tipo de serviço e total</t>
  </si>
  <si>
    <r>
      <t xml:space="preserve">Assistência Odontológica </t>
    </r>
    <r>
      <rPr>
        <sz val="8"/>
        <color theme="1"/>
        <rFont val="Calibri Light"/>
        <family val="2"/>
        <scheme val="major"/>
      </rPr>
      <t>- CLÁUSULA DÉCIMA SETIMA</t>
    </r>
  </si>
  <si>
    <r>
      <t xml:space="preserve">Seguro de Vida e Assistência Funeral - </t>
    </r>
    <r>
      <rPr>
        <sz val="8"/>
        <color theme="1"/>
        <rFont val="Calibri Light"/>
        <family val="2"/>
        <scheme val="major"/>
      </rPr>
      <t>CLÁUSULA DÉCIMA OITAVA</t>
    </r>
  </si>
  <si>
    <t>Contratação de empresa especializada na prestação de serviços, de forma contínua, de Assistente Técnico Administrativo (apoio) - nível superior​​ e Encarregado-Geral, a serem executados, nas dependências do MME, com regime de dedicação exclusiva, nos termos da tabela abaixo, conforme condições e exigências estabelecidas neste instrumento.</t>
  </si>
  <si>
    <t>Encarregado(a) Geral</t>
  </si>
  <si>
    <t>4110-10</t>
  </si>
  <si>
    <t>Apoio Administrativo</t>
  </si>
  <si>
    <t>VALOR MENSAL DOS SERVIÇOS (I e II)</t>
  </si>
  <si>
    <t>Quadro Demonstrativo - VALOR GLOBAL DA PROPOSTA</t>
  </si>
  <si>
    <t>Quadro Resumo – VALOR MENSAL DOS SERVIÇOS</t>
  </si>
  <si>
    <r>
      <rPr>
        <b/>
        <sz val="10"/>
        <color theme="1"/>
        <rFont val="Calibri Light"/>
        <family val="2"/>
        <scheme val="major"/>
      </rPr>
      <t>Auxílio Transporte</t>
    </r>
    <r>
      <rPr>
        <sz val="10"/>
        <color theme="1"/>
        <rFont val="Calibri Light"/>
        <family val="2"/>
        <scheme val="major"/>
      </rPr>
      <t xml:space="preserve"> ((R$ 5,50)x2x21 dias) - 6% Salário Base  - Itinerário: Cidade Satélite/Esplanada - Vice-versa - </t>
    </r>
    <r>
      <rPr>
        <sz val="8"/>
        <color theme="1"/>
        <rFont val="Calibri Light"/>
        <family val="2"/>
        <scheme val="major"/>
      </rPr>
      <t>CLÁUSULA DÉCIMA QUINTA - VALE-TRANSPORTE</t>
    </r>
  </si>
  <si>
    <r>
      <rPr>
        <b/>
        <sz val="8"/>
        <color rgb="FF000000"/>
        <rFont val="Calibri Light"/>
        <family val="2"/>
        <scheme val="major"/>
      </rPr>
      <t xml:space="preserve">Nota 3: </t>
    </r>
    <r>
      <rPr>
        <sz val="8"/>
        <color rgb="FF000000"/>
        <rFont val="Calibri Light"/>
        <family val="2"/>
        <scheme val="major"/>
      </rPr>
      <t>Levando em consideração a vigência contratual prevista, a rubrica férias tem como objetivo principal suprir a necessidade do pagamento das férias remuneradas ao final do contrato de 12 meses. </t>
    </r>
    <r>
      <rPr>
        <b/>
        <sz val="8"/>
        <color rgb="FF000000"/>
        <rFont val="Calibri Light"/>
        <family val="2"/>
        <scheme val="major"/>
      </rPr>
      <t>Esta rubrica, quando da prorrogação contratual, torna-se custo não renovável.</t>
    </r>
  </si>
  <si>
    <t>Equipamentos (Relógio de Ponto)</t>
  </si>
  <si>
    <t>Equipamento</t>
  </si>
  <si>
    <t>Item</t>
  </si>
  <si>
    <t>Relógio de Ponto</t>
  </si>
  <si>
    <t>Und</t>
  </si>
  <si>
    <t>Quantidade</t>
  </si>
  <si>
    <t xml:space="preserve">Valor Unitário Médio </t>
  </si>
  <si>
    <t>Valor Mensal</t>
  </si>
  <si>
    <t>Valor Mensal por Posto</t>
  </si>
  <si>
    <t>2025 / CCT - SINDISERVIÇOS-DF 0042/2025</t>
  </si>
  <si>
    <t>Salário Base - 40 hs/semana</t>
  </si>
  <si>
    <t>Salário Normativo da Categoria Profissional/CCT-2025</t>
  </si>
  <si>
    <t>Data base da categoria (dia/mês/ano) - Vigência  01º de janeiro de 2025 a 31 de dezembro de 2025 e a data-base da categoria em 01º de janeiro</t>
  </si>
  <si>
    <t xml:space="preserve">PESQUISA DE RÉLOGIO </t>
  </si>
  <si>
    <t>Quant.</t>
  </si>
  <si>
    <t>MÉDIA DOS VALORES SALÁRIAS - APOIO ADMINISTRATIVO (SUPERIOR)</t>
  </si>
  <si>
    <t>DNIT - CONTRATO 431/2024 - PE 107/2024</t>
  </si>
  <si>
    <t>DNIT - CONTRATO 431/2024 - PE 107/2025</t>
  </si>
  <si>
    <t>INMETRO RIO</t>
  </si>
  <si>
    <t>IPHAN 
PE 90003/2024</t>
  </si>
  <si>
    <t>COMANDO DA 1ª REGIÃO MILITAR
PE 90009/2024</t>
  </si>
  <si>
    <t>VALOR</t>
  </si>
  <si>
    <t>Contratação de empresa especializada na prestação de serviço de apoio administrativo para o
desempenho regular de atividades materiais, acessórias e complementares aos assuntos que constituem
a área de competência legal do Ministério de Minas e Energia.</t>
  </si>
  <si>
    <t>DESCRIÇÃO</t>
  </si>
  <si>
    <t>Grupamento de Apoio de Belém/PA 
PE 90113/2024</t>
  </si>
  <si>
    <t xml:space="preserve">Valor </t>
  </si>
  <si>
    <t>CÂMARA MUNICIPAL DE PIRACICABA/MG
PE 90008/2025</t>
  </si>
  <si>
    <t>Agência de Inteligencia e Fomento de Cascavel
PE 90004/2024</t>
  </si>
  <si>
    <t>TIRVU - Ponto eletrônico</t>
  </si>
  <si>
    <t>Ponto mais - Ponto eletrônico</t>
  </si>
  <si>
    <t>Média dos valores</t>
  </si>
  <si>
    <t>Valor</t>
  </si>
  <si>
    <t>*Pesquisa realizada com base em registro de ponto eletrônico físico, apresentando a alternativa do ponto digital para maior flexibilidade aos colaboradores e do Ministério.</t>
  </si>
  <si>
    <t>RELÓGIO PONTO - RELÓGIO PONTO MOSTRADOR: DIGITAL , TIPO:
BIOMÉTRICO E LEITOR DE CÓDIGO DE BARRAS , CARACTERÍSTICAS
ADICIONAIS: TECLAS EM PADRÃO TELEFÔNICO E TECLAS DE
FUNÇÃO, ALIMENTAÇÃO: 110/200</t>
  </si>
  <si>
    <t>MÉDIA DOS VALORES (Banco de Preços)</t>
  </si>
  <si>
    <t>2025 / CCT - SINDISERVIÇOS-DF 0037/2025</t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</si>
  <si>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R$44,30 x 21 dias efetivamente trabalhados) - </t>
    </r>
    <r>
      <rPr>
        <sz val="8"/>
        <color theme="1"/>
        <rFont val="Calibri Light"/>
        <family val="2"/>
        <scheme val="major"/>
      </rPr>
      <t>CLÁUSULA DÉCIMA SÉTIMA- AUXÍLIO ALIMENTAÇÃO</t>
    </r>
  </si>
  <si>
    <r>
      <rPr>
        <b/>
        <sz val="10"/>
        <color theme="1"/>
        <rFont val="Calibri Light"/>
        <family val="2"/>
        <scheme val="major"/>
      </rPr>
      <t>Auxílio Alimentação</t>
    </r>
    <r>
      <rPr>
        <sz val="10"/>
        <color theme="1"/>
        <rFont val="Calibri Light"/>
        <family val="2"/>
        <scheme val="major"/>
      </rPr>
      <t xml:space="preserve"> (Valor de R$44,30x 21 dias efetivamente trabalhados) - </t>
    </r>
    <r>
      <rPr>
        <sz val="8"/>
        <color theme="1"/>
        <rFont val="Calibri Light"/>
        <family val="2"/>
        <scheme val="major"/>
      </rPr>
      <t>CLÁUSULA DÉCIMA SÉTIMA - AUXÍLIO ALIMENTAÇÃO</t>
    </r>
  </si>
  <si>
    <t xml:space="preserve">MDS 
PE 90003/2024 (SRP)
SOLLO CONSTRUÇÕES E SERVIÇOS LTDA
</t>
  </si>
  <si>
    <t>Fornecedor</t>
  </si>
  <si>
    <t>R&amp;R SERVIÇOS DE LIMPEZA E CONSERVAÇÃO LTDA.</t>
  </si>
  <si>
    <t>Órgãos Públicos</t>
  </si>
  <si>
    <t>Média dos Valores</t>
  </si>
  <si>
    <t xml:space="preserve">Contrato 15/2023-MME </t>
  </si>
  <si>
    <t>MAPA 
PE 90013/2024</t>
  </si>
  <si>
    <t>FUNARTE
PE 90002/2024</t>
  </si>
  <si>
    <t>Esta pesquisa foi conduzida em conformidade com os requisitos legais estabelecidos na Instrução Normativa SEGES/ME nº 65, de 7 de julho de 2021 , adotando critérios rigorosos de comparação de mercado e pesquisa junto a fornecedores.
O Contrato nº 15/2023 do MME será encerrado devido a inconsistências verificadas na execução dos serviços pela empresa contratada. Para evitar prejuízos tanto para o Ministério quanto para os profissionais terceirizados, a nova contratação seguirá os parâmetros financeiros do contrato anterior, garantindo a continuidade dos serviços sem impacto operacional ou orçamentário.</t>
  </si>
  <si>
    <t>METODOLOGIA DE PESQUISA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</si>
</sst>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;[Red]\-&quot;R$&quot;\ #,##0.00"/>
    <numFmt numFmtId="165" formatCode="&quot;R$&quot;\ #,##0.00"/>
    <numFmt numFmtId="166" formatCode="0.000%"/>
    <numFmt numFmtId="167" formatCode="#,##0.00_ ;\-#,##0.00\ "/>
    <numFmt numFmtId="168" formatCode="&quot;R$&quot;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trike/>
      <sz val="9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strike/>
      <sz val="10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sz val="8"/>
      <color rgb="FF000000"/>
      <name val="Calibri Light"/>
      <family val="2"/>
      <scheme val="major"/>
    </font>
    <font>
      <b/>
      <sz val="8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235">
    <xf numFmtId="0" fontId="0" fillId="0" borderId="0" xfId="0"/>
    <xf numFmtId="0" fontId="6" fillId="0" borderId="0" xfId="0" applyFont="1"/>
    <xf numFmtId="0" fontId="9" fillId="2" borderId="2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wrapText="1"/>
    </xf>
    <xf numFmtId="0" fontId="5" fillId="2" borderId="1" xfId="2" applyFont="1" applyFill="1" applyBorder="1" applyAlignment="1">
      <alignment wrapText="1"/>
    </xf>
    <xf numFmtId="0" fontId="5" fillId="2" borderId="2" xfId="2" applyFont="1" applyFill="1" applyBorder="1" applyAlignment="1">
      <alignment wrapText="1"/>
    </xf>
    <xf numFmtId="0" fontId="5" fillId="2" borderId="3" xfId="2" applyFont="1" applyFill="1" applyBorder="1" applyAlignment="1">
      <alignment wrapText="1"/>
    </xf>
    <xf numFmtId="0" fontId="5" fillId="0" borderId="1" xfId="2" applyFont="1" applyBorder="1" applyAlignment="1">
      <alignment vertical="center" wrapText="1"/>
    </xf>
    <xf numFmtId="0" fontId="5" fillId="3" borderId="2" xfId="2" applyFont="1" applyFill="1" applyBorder="1" applyAlignment="1">
      <alignment vertical="center" wrapText="1"/>
    </xf>
    <xf numFmtId="0" fontId="5" fillId="3" borderId="4" xfId="2" applyFont="1" applyFill="1" applyBorder="1" applyAlignment="1">
      <alignment vertical="center" wrapText="1"/>
    </xf>
    <xf numFmtId="9" fontId="5" fillId="3" borderId="4" xfId="2" applyNumberFormat="1" applyFont="1" applyFill="1" applyBorder="1" applyAlignment="1">
      <alignment horizontal="center" vertical="center" wrapText="1"/>
    </xf>
    <xf numFmtId="4" fontId="7" fillId="3" borderId="4" xfId="2" applyNumberFormat="1" applyFont="1" applyFill="1" applyBorder="1" applyAlignment="1">
      <alignment horizontal="center" vertical="center" wrapText="1"/>
    </xf>
    <xf numFmtId="9" fontId="17" fillId="2" borderId="4" xfId="2" applyNumberFormat="1" applyFont="1" applyFill="1" applyBorder="1" applyAlignment="1">
      <alignment horizontal="center" vertical="center" wrapText="1"/>
    </xf>
    <xf numFmtId="4" fontId="17" fillId="2" borderId="4" xfId="2" applyNumberFormat="1" applyFont="1" applyFill="1" applyBorder="1" applyAlignment="1">
      <alignment horizontal="center" vertical="center" wrapText="1"/>
    </xf>
    <xf numFmtId="9" fontId="5" fillId="2" borderId="4" xfId="2" applyNumberFormat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9" fontId="7" fillId="3" borderId="4" xfId="2" applyNumberFormat="1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vertical="center" wrapText="1"/>
    </xf>
    <xf numFmtId="10" fontId="5" fillId="2" borderId="4" xfId="2" applyNumberFormat="1" applyFont="1" applyFill="1" applyBorder="1" applyAlignment="1">
      <alignment horizontal="center" vertical="center" wrapText="1"/>
    </xf>
    <xf numFmtId="10" fontId="7" fillId="3" borderId="4" xfId="2" applyNumberFormat="1" applyFont="1" applyFill="1" applyBorder="1" applyAlignment="1">
      <alignment horizontal="center" vertical="center" wrapText="1"/>
    </xf>
    <xf numFmtId="10" fontId="5" fillId="2" borderId="2" xfId="2" applyNumberFormat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wrapText="1"/>
    </xf>
    <xf numFmtId="4" fontId="7" fillId="3" borderId="4" xfId="2" applyNumberFormat="1" applyFont="1" applyFill="1" applyBorder="1" applyAlignment="1">
      <alignment horizontal="center" wrapText="1"/>
    </xf>
    <xf numFmtId="10" fontId="7" fillId="2" borderId="2" xfId="2" applyNumberFormat="1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vertical="center" wrapText="1"/>
    </xf>
    <xf numFmtId="0" fontId="15" fillId="0" borderId="4" xfId="2" applyFont="1" applyBorder="1" applyAlignment="1">
      <alignment wrapText="1"/>
    </xf>
    <xf numFmtId="0" fontId="5" fillId="0" borderId="4" xfId="2" applyFont="1" applyBorder="1" applyAlignment="1">
      <alignment vertical="center" wrapText="1"/>
    </xf>
    <xf numFmtId="166" fontId="5" fillId="2" borderId="4" xfId="2" applyNumberFormat="1" applyFont="1" applyFill="1" applyBorder="1" applyAlignment="1">
      <alignment horizontal="center" vertical="center" wrapText="1"/>
    </xf>
    <xf numFmtId="0" fontId="15" fillId="0" borderId="1" xfId="2" applyFont="1" applyBorder="1" applyAlignment="1">
      <alignment vertical="center" wrapText="1"/>
    </xf>
    <xf numFmtId="10" fontId="7" fillId="3" borderId="4" xfId="2" applyNumberFormat="1" applyFont="1" applyFill="1" applyBorder="1" applyAlignment="1">
      <alignment horizontal="center" wrapText="1"/>
    </xf>
    <xf numFmtId="0" fontId="7" fillId="2" borderId="1" xfId="2" applyFont="1" applyFill="1" applyBorder="1" applyAlignment="1">
      <alignment vertical="center" wrapText="1"/>
    </xf>
    <xf numFmtId="0" fontId="7" fillId="2" borderId="2" xfId="2" applyFont="1" applyFill="1" applyBorder="1" applyAlignment="1">
      <alignment vertical="center" wrapText="1"/>
    </xf>
    <xf numFmtId="0" fontId="7" fillId="2" borderId="3" xfId="2" applyFont="1" applyFill="1" applyBorder="1" applyAlignment="1">
      <alignment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166" fontId="5" fillId="2" borderId="4" xfId="1" applyNumberFormat="1" applyFont="1" applyFill="1" applyBorder="1" applyAlignment="1">
      <alignment horizontal="center" vertical="center" wrapText="1"/>
    </xf>
    <xf numFmtId="10" fontId="5" fillId="3" borderId="4" xfId="2" applyNumberFormat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wrapText="1"/>
    </xf>
    <xf numFmtId="0" fontId="5" fillId="3" borderId="4" xfId="2" applyFont="1" applyFill="1" applyBorder="1" applyAlignment="1">
      <alignment wrapText="1"/>
    </xf>
    <xf numFmtId="4" fontId="5" fillId="3" borderId="4" xfId="2" applyNumberFormat="1" applyFont="1" applyFill="1" applyBorder="1" applyAlignment="1">
      <alignment horizontal="center" vertical="center" wrapText="1"/>
    </xf>
    <xf numFmtId="10" fontId="7" fillId="2" borderId="4" xfId="2" applyNumberFormat="1" applyFont="1" applyFill="1" applyBorder="1" applyAlignment="1">
      <alignment horizontal="center" vertical="center" wrapText="1"/>
    </xf>
    <xf numFmtId="4" fontId="7" fillId="2" borderId="4" xfId="2" applyNumberFormat="1" applyFont="1" applyFill="1" applyBorder="1" applyAlignment="1">
      <alignment horizontal="right" wrapText="1"/>
    </xf>
    <xf numFmtId="0" fontId="7" fillId="0" borderId="4" xfId="2" applyFont="1" applyBorder="1" applyAlignment="1">
      <alignment vertical="center" wrapText="1"/>
    </xf>
    <xf numFmtId="4" fontId="7" fillId="2" borderId="3" xfId="2" applyNumberFormat="1" applyFont="1" applyFill="1" applyBorder="1" applyAlignment="1">
      <alignment horizontal="center" vertical="center" wrapText="1"/>
    </xf>
    <xf numFmtId="4" fontId="21" fillId="2" borderId="4" xfId="2" applyNumberFormat="1" applyFont="1" applyFill="1" applyBorder="1" applyAlignment="1">
      <alignment horizontal="center" vertical="center" wrapText="1"/>
    </xf>
    <xf numFmtId="4" fontId="7" fillId="2" borderId="4" xfId="2" applyNumberFormat="1" applyFont="1" applyFill="1" applyBorder="1" applyAlignment="1">
      <alignment horizontal="center" vertical="center" wrapText="1"/>
    </xf>
    <xf numFmtId="0" fontId="6" fillId="2" borderId="0" xfId="2" applyFont="1" applyFill="1" applyAlignment="1">
      <alignment wrapText="1"/>
    </xf>
    <xf numFmtId="4" fontId="7" fillId="2" borderId="3" xfId="2" applyNumberFormat="1" applyFont="1" applyFill="1" applyBorder="1" applyAlignment="1">
      <alignment horizontal="right" wrapText="1"/>
    </xf>
    <xf numFmtId="4" fontId="7" fillId="2" borderId="4" xfId="2" applyNumberFormat="1" applyFont="1" applyFill="1" applyBorder="1" applyAlignment="1">
      <alignment horizontal="center" wrapText="1"/>
    </xf>
    <xf numFmtId="4" fontId="7" fillId="3" borderId="5" xfId="2" applyNumberFormat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167" fontId="7" fillId="2" borderId="4" xfId="2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8" fontId="0" fillId="0" borderId="0" xfId="0" applyNumberFormat="1"/>
    <xf numFmtId="0" fontId="25" fillId="0" borderId="4" xfId="3" applyFont="1" applyBorder="1" applyAlignment="1">
      <alignment horizontal="center" vertical="center" wrapText="1"/>
    </xf>
    <xf numFmtId="165" fontId="25" fillId="0" borderId="4" xfId="3" applyNumberFormat="1" applyFont="1" applyBorder="1" applyAlignment="1">
      <alignment vertical="center" wrapText="1"/>
    </xf>
    <xf numFmtId="0" fontId="25" fillId="0" borderId="4" xfId="3" applyFont="1" applyBorder="1" applyAlignment="1">
      <alignment vertical="center" wrapText="1"/>
    </xf>
    <xf numFmtId="167" fontId="21" fillId="2" borderId="4" xfId="2" applyNumberFormat="1" applyFont="1" applyFill="1" applyBorder="1" applyAlignment="1">
      <alignment horizontal="center" vertical="center" wrapText="1"/>
    </xf>
    <xf numFmtId="167" fontId="21" fillId="5" borderId="4" xfId="2" applyNumberFormat="1" applyFont="1" applyFill="1" applyBorder="1" applyAlignment="1">
      <alignment horizontal="center" vertical="center" wrapText="1"/>
    </xf>
    <xf numFmtId="165" fontId="24" fillId="5" borderId="4" xfId="3" applyNumberFormat="1" applyFont="1" applyFill="1" applyBorder="1" applyAlignment="1">
      <alignment vertical="center" wrapText="1"/>
    </xf>
    <xf numFmtId="0" fontId="24" fillId="5" borderId="4" xfId="3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5" fillId="2" borderId="3" xfId="2" applyFont="1" applyFill="1" applyBorder="1" applyAlignment="1">
      <alignment horizontal="left" vertical="center" wrapText="1"/>
    </xf>
    <xf numFmtId="0" fontId="7" fillId="2" borderId="4" xfId="2" applyFont="1" applyFill="1" applyBorder="1" applyAlignment="1">
      <alignment horizontal="center" vertical="center" wrapText="1"/>
    </xf>
    <xf numFmtId="10" fontId="9" fillId="2" borderId="4" xfId="2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24" fillId="6" borderId="4" xfId="3" applyFont="1" applyFill="1" applyBorder="1" applyAlignment="1">
      <alignment horizontal="center" vertical="center" wrapText="1"/>
    </xf>
    <xf numFmtId="165" fontId="25" fillId="0" borderId="4" xfId="3" applyNumberFormat="1" applyFont="1" applyBorder="1" applyAlignment="1">
      <alignment horizontal="center" vertical="center" wrapText="1"/>
    </xf>
    <xf numFmtId="168" fontId="25" fillId="0" borderId="4" xfId="3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28" fillId="8" borderId="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28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center" wrapText="1"/>
    </xf>
    <xf numFmtId="0" fontId="31" fillId="2" borderId="4" xfId="0" applyFont="1" applyFill="1" applyBorder="1" applyAlignment="1">
      <alignment vertical="center" wrapText="1"/>
    </xf>
    <xf numFmtId="0" fontId="31" fillId="2" borderId="4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wrapText="1"/>
    </xf>
    <xf numFmtId="165" fontId="0" fillId="0" borderId="8" xfId="0" applyNumberFormat="1" applyBorder="1" applyAlignment="1">
      <alignment horizontal="center" vertical="center"/>
    </xf>
    <xf numFmtId="165" fontId="27" fillId="0" borderId="8" xfId="0" applyNumberFormat="1" applyFont="1" applyBorder="1" applyAlignment="1">
      <alignment horizontal="center" vertical="center"/>
    </xf>
    <xf numFmtId="0" fontId="0" fillId="8" borderId="12" xfId="0" applyFill="1" applyBorder="1" applyAlignment="1">
      <alignment horizontal="center"/>
    </xf>
    <xf numFmtId="0" fontId="0" fillId="7" borderId="17" xfId="0" applyFill="1" applyBorder="1"/>
    <xf numFmtId="0" fontId="30" fillId="2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wrapText="1"/>
    </xf>
    <xf numFmtId="165" fontId="0" fillId="0" borderId="19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25" fillId="0" borderId="4" xfId="3" applyFont="1" applyBorder="1" applyAlignment="1">
      <alignment horizontal="center" vertical="center"/>
    </xf>
    <xf numFmtId="0" fontId="22" fillId="0" borderId="4" xfId="3" applyFont="1" applyBorder="1" applyAlignment="1">
      <alignment horizontal="center" vertical="center" wrapText="1"/>
    </xf>
    <xf numFmtId="0" fontId="24" fillId="6" borderId="4" xfId="3" applyFont="1" applyFill="1" applyBorder="1" applyAlignment="1">
      <alignment horizontal="center" vertical="center" wrapText="1"/>
    </xf>
    <xf numFmtId="0" fontId="25" fillId="0" borderId="4" xfId="3" applyFont="1" applyBorder="1" applyAlignment="1">
      <alignment horizontal="left" vertical="center" wrapText="1"/>
    </xf>
    <xf numFmtId="4" fontId="24" fillId="5" borderId="4" xfId="3" applyNumberFormat="1" applyFont="1" applyFill="1" applyBorder="1" applyAlignment="1">
      <alignment horizontal="center" vertical="center" wrapText="1"/>
    </xf>
    <xf numFmtId="165" fontId="24" fillId="5" borderId="4" xfId="3" applyNumberFormat="1" applyFont="1" applyFill="1" applyBorder="1" applyAlignment="1">
      <alignment horizontal="center" vertical="center" wrapText="1"/>
    </xf>
    <xf numFmtId="0" fontId="24" fillId="0" borderId="4" xfId="3" applyFont="1" applyBorder="1" applyAlignment="1">
      <alignment horizontal="center" vertical="center"/>
    </xf>
    <xf numFmtId="0" fontId="24" fillId="0" borderId="4" xfId="3" applyFont="1" applyBorder="1" applyAlignment="1">
      <alignment horizontal="center" vertical="center" wrapText="1"/>
    </xf>
    <xf numFmtId="0" fontId="22" fillId="0" borderId="4" xfId="2" applyFont="1" applyBorder="1" applyAlignment="1">
      <alignment horizontal="left" vertical="center"/>
    </xf>
    <xf numFmtId="0" fontId="7" fillId="0" borderId="4" xfId="2" applyFont="1" applyBorder="1" applyAlignment="1">
      <alignment horizontal="left" vertical="center" wrapText="1"/>
    </xf>
    <xf numFmtId="0" fontId="23" fillId="0" borderId="4" xfId="2" applyFont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left" vertical="center" wrapText="1"/>
    </xf>
    <xf numFmtId="0" fontId="14" fillId="2" borderId="2" xfId="2" applyFont="1" applyFill="1" applyBorder="1" applyAlignment="1">
      <alignment horizontal="left" vertical="center" wrapText="1"/>
    </xf>
    <xf numFmtId="0" fontId="14" fillId="2" borderId="3" xfId="2" applyFont="1" applyFill="1" applyBorder="1" applyAlignment="1">
      <alignment horizontal="left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5" fillId="2" borderId="3" xfId="2" applyFont="1" applyFill="1" applyBorder="1" applyAlignment="1">
      <alignment horizontal="left" vertical="center" wrapText="1"/>
    </xf>
    <xf numFmtId="10" fontId="7" fillId="2" borderId="1" xfId="2" applyNumberFormat="1" applyFont="1" applyFill="1" applyBorder="1" applyAlignment="1">
      <alignment horizontal="center" vertical="center" wrapText="1"/>
    </xf>
    <xf numFmtId="10" fontId="7" fillId="2" borderId="3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10" fontId="7" fillId="3" borderId="1" xfId="2" applyNumberFormat="1" applyFont="1" applyFill="1" applyBorder="1" applyAlignment="1">
      <alignment horizontal="center" vertical="center" wrapText="1"/>
    </xf>
    <xf numFmtId="10" fontId="7" fillId="3" borderId="3" xfId="2" applyNumberFormat="1" applyFont="1" applyFill="1" applyBorder="1" applyAlignment="1">
      <alignment horizontal="center" vertical="center" wrapText="1"/>
    </xf>
    <xf numFmtId="10" fontId="9" fillId="2" borderId="1" xfId="2" applyNumberFormat="1" applyFont="1" applyFill="1" applyBorder="1" applyAlignment="1">
      <alignment horizontal="center" vertical="center" wrapText="1"/>
    </xf>
    <xf numFmtId="10" fontId="9" fillId="2" borderId="3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12" fillId="2" borderId="3" xfId="2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  <xf numFmtId="0" fontId="15" fillId="3" borderId="1" xfId="2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center" vertical="center" wrapText="1"/>
    </xf>
    <xf numFmtId="0" fontId="15" fillId="3" borderId="3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wrapText="1"/>
    </xf>
    <xf numFmtId="0" fontId="7" fillId="3" borderId="2" xfId="2" applyFont="1" applyFill="1" applyBorder="1" applyAlignment="1">
      <alignment horizontal="center" wrapText="1"/>
    </xf>
    <xf numFmtId="0" fontId="7" fillId="3" borderId="3" xfId="2" applyFont="1" applyFill="1" applyBorder="1" applyAlignment="1">
      <alignment horizontal="center" wrapText="1"/>
    </xf>
    <xf numFmtId="0" fontId="15" fillId="2" borderId="1" xfId="2" applyFont="1" applyFill="1" applyBorder="1" applyAlignment="1">
      <alignment horizontal="center" wrapText="1"/>
    </xf>
    <xf numFmtId="0" fontId="15" fillId="2" borderId="2" xfId="2" applyFont="1" applyFill="1" applyBorder="1" applyAlignment="1">
      <alignment horizontal="center" wrapText="1"/>
    </xf>
    <xf numFmtId="0" fontId="15" fillId="2" borderId="3" xfId="2" applyFont="1" applyFill="1" applyBorder="1" applyAlignment="1">
      <alignment horizontal="center" wrapText="1"/>
    </xf>
    <xf numFmtId="0" fontId="20" fillId="2" borderId="1" xfId="2" applyFont="1" applyFill="1" applyBorder="1" applyAlignment="1">
      <alignment horizontal="left" vertical="center" wrapText="1"/>
    </xf>
    <xf numFmtId="0" fontId="20" fillId="2" borderId="2" xfId="2" applyFont="1" applyFill="1" applyBorder="1" applyAlignment="1">
      <alignment horizontal="left" vertical="center" wrapText="1"/>
    </xf>
    <xf numFmtId="0" fontId="20" fillId="2" borderId="3" xfId="2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14" fillId="0" borderId="3" xfId="2" applyFont="1" applyBorder="1" applyAlignment="1">
      <alignment horizontal="left" vertical="center" wrapText="1"/>
    </xf>
    <xf numFmtId="14" fontId="5" fillId="2" borderId="1" xfId="2" applyNumberFormat="1" applyFont="1" applyFill="1" applyBorder="1" applyAlignment="1">
      <alignment horizontal="center" vertical="center" wrapText="1"/>
    </xf>
    <xf numFmtId="14" fontId="5" fillId="2" borderId="3" xfId="2" applyNumberFormat="1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16" fillId="3" borderId="3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3" xfId="2" applyFont="1" applyBorder="1" applyAlignment="1">
      <alignment horizontal="left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165" fontId="7" fillId="3" borderId="3" xfId="2" applyNumberFormat="1" applyFont="1" applyFill="1" applyBorder="1" applyAlignment="1">
      <alignment horizontal="center" vertical="center" wrapText="1"/>
    </xf>
    <xf numFmtId="0" fontId="15" fillId="4" borderId="1" xfId="2" applyFont="1" applyFill="1" applyBorder="1" applyAlignment="1">
      <alignment horizontal="center" vertical="center" wrapText="1"/>
    </xf>
    <xf numFmtId="0" fontId="15" fillId="4" borderId="2" xfId="2" applyFont="1" applyFill="1" applyBorder="1" applyAlignment="1">
      <alignment horizontal="center" vertical="center" wrapText="1"/>
    </xf>
    <xf numFmtId="0" fontId="15" fillId="4" borderId="3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0" fontId="7" fillId="0" borderId="2" xfId="2" applyFont="1" applyBorder="1" applyAlignment="1">
      <alignment vertical="center" wrapText="1"/>
    </xf>
    <xf numFmtId="0" fontId="7" fillId="0" borderId="3" xfId="2" applyFont="1" applyBorder="1" applyAlignment="1">
      <alignment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vertical="center" wrapText="1"/>
    </xf>
    <xf numFmtId="0" fontId="5" fillId="2" borderId="2" xfId="2" applyFont="1" applyFill="1" applyBorder="1" applyAlignment="1">
      <alignment vertical="center" wrapText="1"/>
    </xf>
    <xf numFmtId="0" fontId="5" fillId="2" borderId="3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left" vertical="center" wrapText="1"/>
    </xf>
    <xf numFmtId="0" fontId="6" fillId="2" borderId="4" xfId="2" applyFont="1" applyFill="1" applyBorder="1" applyAlignment="1">
      <alignment horizont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9" fillId="2" borderId="3" xfId="2" applyFont="1" applyFill="1" applyBorder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6" fillId="2" borderId="1" xfId="2" applyFont="1" applyFill="1" applyBorder="1" applyAlignment="1">
      <alignment horizontal="center" wrapText="1"/>
    </xf>
    <xf numFmtId="0" fontId="6" fillId="2" borderId="2" xfId="2" applyFont="1" applyFill="1" applyBorder="1" applyAlignment="1">
      <alignment horizontal="center" wrapText="1"/>
    </xf>
    <xf numFmtId="0" fontId="6" fillId="2" borderId="3" xfId="2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 wrapText="1"/>
    </xf>
    <xf numFmtId="165" fontId="0" fillId="0" borderId="6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27" fillId="0" borderId="6" xfId="0" applyNumberFormat="1" applyFont="1" applyBorder="1" applyAlignment="1">
      <alignment horizontal="center" vertical="center"/>
    </xf>
    <xf numFmtId="165" fontId="27" fillId="0" borderId="7" xfId="0" applyNumberFormat="1" applyFont="1" applyBorder="1" applyAlignment="1">
      <alignment horizontal="center" vertical="center"/>
    </xf>
    <xf numFmtId="0" fontId="0" fillId="7" borderId="14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0" fillId="0" borderId="16" xfId="0" applyBorder="1" applyAlignment="1">
      <alignment horizontal="left" wrapText="1"/>
    </xf>
    <xf numFmtId="0" fontId="0" fillId="7" borderId="4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4">
    <cellStyle name="Normal" xfId="0" builtinId="0"/>
    <cellStyle name="Normal 2" xfId="2"/>
    <cellStyle name="Normal 3" xfId="3"/>
    <cellStyle name="Vírgula" xfId="1" builtinId="3"/>
  </cellStyles>
  <dxfs count="0"/>
  <tableStyles count="0" defaultTableStyle="TableStyleMedium2" defaultPivotStyle="PivotStyleLight16"/>
  <colors>
    <mruColors>
      <color rgb="FFA2DAE0"/>
      <color rgb="FF99DFE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9" zoomScale="130" zoomScaleNormal="130" workbookViewId="0">
      <selection activeCell="G16" sqref="G16"/>
    </sheetView>
  </sheetViews>
  <sheetFormatPr defaultRowHeight="15" x14ac:dyDescent="0.25"/>
  <cols>
    <col min="1" max="1" width="5.28515625" customWidth="1"/>
    <col min="2" max="2" width="18" bestFit="1" customWidth="1"/>
    <col min="3" max="3" width="11.7109375" bestFit="1" customWidth="1"/>
    <col min="4" max="4" width="10.42578125" customWidth="1"/>
    <col min="5" max="5" width="11.7109375" bestFit="1" customWidth="1"/>
    <col min="6" max="6" width="7.85546875" style="55" bestFit="1" customWidth="1"/>
    <col min="7" max="7" width="13" customWidth="1"/>
    <col min="8" max="8" width="12.85546875" customWidth="1"/>
  </cols>
  <sheetData>
    <row r="1" spans="1:8" x14ac:dyDescent="0.25">
      <c r="A1" s="109" t="s">
        <v>0</v>
      </c>
      <c r="B1" s="109"/>
      <c r="C1" s="109"/>
      <c r="D1" s="109"/>
      <c r="E1" s="109"/>
      <c r="F1" s="109"/>
      <c r="G1" s="109"/>
      <c r="H1" s="109"/>
    </row>
    <row r="2" spans="1:8" x14ac:dyDescent="0.25">
      <c r="A2" s="109" t="s">
        <v>1</v>
      </c>
      <c r="B2" s="109"/>
      <c r="C2" s="109"/>
      <c r="D2" s="109"/>
      <c r="E2" s="109"/>
      <c r="F2" s="109"/>
      <c r="G2" s="109"/>
      <c r="H2" s="109"/>
    </row>
    <row r="3" spans="1:8" x14ac:dyDescent="0.25">
      <c r="A3" s="109" t="s">
        <v>2</v>
      </c>
      <c r="B3" s="109"/>
      <c r="C3" s="109"/>
      <c r="D3" s="109"/>
      <c r="E3" s="109"/>
      <c r="F3" s="109"/>
      <c r="G3" s="109"/>
      <c r="H3" s="109"/>
    </row>
    <row r="4" spans="1:8" ht="15" customHeight="1" x14ac:dyDescent="0.25">
      <c r="A4" s="109" t="s">
        <v>3</v>
      </c>
      <c r="B4" s="109"/>
      <c r="C4" s="109"/>
      <c r="D4" s="109"/>
      <c r="E4" s="109"/>
      <c r="F4" s="109"/>
      <c r="G4" s="109"/>
      <c r="H4" s="109"/>
    </row>
    <row r="5" spans="1:8" ht="17.100000000000001" customHeight="1" x14ac:dyDescent="0.25">
      <c r="A5" s="109" t="s">
        <v>4</v>
      </c>
      <c r="B5" s="109"/>
      <c r="C5" s="109"/>
      <c r="D5" s="109"/>
      <c r="E5" s="109"/>
      <c r="F5" s="109"/>
      <c r="G5" s="109"/>
      <c r="H5" s="109"/>
    </row>
    <row r="6" spans="1:8" x14ac:dyDescent="0.25">
      <c r="A6" s="109"/>
      <c r="B6" s="109"/>
      <c r="C6" s="109"/>
      <c r="D6" s="109"/>
      <c r="E6" s="109"/>
      <c r="F6" s="109"/>
      <c r="G6" s="109"/>
      <c r="H6" s="109"/>
    </row>
    <row r="7" spans="1:8" x14ac:dyDescent="0.25">
      <c r="A7" s="109"/>
      <c r="B7" s="109"/>
      <c r="C7" s="109"/>
      <c r="D7" s="109"/>
      <c r="E7" s="109"/>
      <c r="F7" s="109"/>
      <c r="G7" s="109"/>
      <c r="H7" s="109"/>
    </row>
    <row r="8" spans="1:8" ht="56.25" customHeight="1" x14ac:dyDescent="0.25">
      <c r="A8" s="110" t="s">
        <v>159</v>
      </c>
      <c r="B8" s="110"/>
      <c r="C8" s="110"/>
      <c r="D8" s="110"/>
      <c r="E8" s="110"/>
      <c r="F8" s="110"/>
      <c r="G8" s="110"/>
      <c r="H8" s="110"/>
    </row>
    <row r="9" spans="1:8" ht="30.95" customHeight="1" x14ac:dyDescent="0.25">
      <c r="A9" s="111"/>
      <c r="B9" s="111"/>
      <c r="C9" s="111"/>
      <c r="D9" s="111"/>
      <c r="E9" s="111"/>
      <c r="F9" s="111"/>
      <c r="G9" s="111"/>
      <c r="H9" s="111"/>
    </row>
    <row r="10" spans="1:8" ht="36" customHeight="1" x14ac:dyDescent="0.25">
      <c r="A10" s="112" t="s">
        <v>8</v>
      </c>
      <c r="B10" s="112"/>
      <c r="C10" s="112"/>
      <c r="D10" s="112"/>
      <c r="E10" s="112"/>
      <c r="F10" s="112"/>
      <c r="G10" s="112"/>
      <c r="H10" s="112"/>
    </row>
    <row r="11" spans="1:8" ht="15" customHeight="1" x14ac:dyDescent="0.25">
      <c r="A11" s="113"/>
      <c r="B11" s="113"/>
      <c r="C11" s="113"/>
      <c r="D11" s="113"/>
      <c r="E11" s="113"/>
      <c r="F11" s="113"/>
      <c r="G11" s="113"/>
      <c r="H11" s="113"/>
    </row>
    <row r="12" spans="1:8" ht="15" customHeight="1" x14ac:dyDescent="0.25">
      <c r="A12" s="102" t="s">
        <v>165</v>
      </c>
      <c r="B12" s="102"/>
      <c r="C12" s="102"/>
      <c r="D12" s="102"/>
      <c r="E12" s="102"/>
      <c r="F12" s="102"/>
      <c r="G12" s="102"/>
      <c r="H12" s="102"/>
    </row>
    <row r="13" spans="1:8" ht="45" customHeight="1" x14ac:dyDescent="0.25">
      <c r="A13" s="103" t="s">
        <v>135</v>
      </c>
      <c r="B13" s="103"/>
      <c r="C13" s="76" t="s">
        <v>136</v>
      </c>
      <c r="D13" s="76" t="s">
        <v>137</v>
      </c>
      <c r="E13" s="76" t="s">
        <v>138</v>
      </c>
      <c r="F13" s="76" t="s">
        <v>139</v>
      </c>
      <c r="G13" s="76" t="s">
        <v>140</v>
      </c>
      <c r="H13" s="103" t="s">
        <v>156</v>
      </c>
    </row>
    <row r="14" spans="1:8" x14ac:dyDescent="0.25">
      <c r="A14" s="103" t="s">
        <v>141</v>
      </c>
      <c r="B14" s="103"/>
      <c r="C14" s="76" t="s">
        <v>142</v>
      </c>
      <c r="D14" s="76" t="s">
        <v>143</v>
      </c>
      <c r="E14" s="76" t="s">
        <v>144</v>
      </c>
      <c r="F14" s="76" t="s">
        <v>145</v>
      </c>
      <c r="G14" s="76" t="s">
        <v>146</v>
      </c>
      <c r="H14" s="103"/>
    </row>
    <row r="15" spans="1:8" x14ac:dyDescent="0.25">
      <c r="A15" s="56" t="s">
        <v>147</v>
      </c>
      <c r="B15" s="57" t="str">
        <f>'Encarregado(a)'!A24</f>
        <v>Encarregado(a) Geral</v>
      </c>
      <c r="C15" s="57">
        <f>'Encarregado(a)'!G158</f>
        <v>10103.530000000001</v>
      </c>
      <c r="D15" s="56">
        <v>1</v>
      </c>
      <c r="E15" s="57">
        <f t="shared" ref="E15" si="0">C15*D15</f>
        <v>10103.530000000001</v>
      </c>
      <c r="F15" s="56">
        <v>1</v>
      </c>
      <c r="G15" s="57">
        <f>E15*F15</f>
        <v>10103.530000000001</v>
      </c>
      <c r="H15" s="56">
        <f t="shared" ref="H15" si="1">D15*F15</f>
        <v>1</v>
      </c>
    </row>
    <row r="16" spans="1:8" ht="14.25" customHeight="1" x14ac:dyDescent="0.25">
      <c r="A16" s="56" t="s">
        <v>153</v>
      </c>
      <c r="B16" s="57" t="str">
        <f>'Apoio Administrativo '!A24</f>
        <v>Apoio Administrativo</v>
      </c>
      <c r="C16" s="57">
        <f>'Apoio Administrativo '!G158</f>
        <v>13259.05</v>
      </c>
      <c r="D16" s="56">
        <v>1</v>
      </c>
      <c r="E16" s="57">
        <f>D16*C16</f>
        <v>13259.05</v>
      </c>
      <c r="F16" s="56">
        <v>37</v>
      </c>
      <c r="G16" s="57">
        <f>F16*E16</f>
        <v>490584.85</v>
      </c>
      <c r="H16" s="56">
        <v>37</v>
      </c>
    </row>
    <row r="17" spans="1:8" x14ac:dyDescent="0.25">
      <c r="A17" s="103" t="s">
        <v>163</v>
      </c>
      <c r="B17" s="103"/>
      <c r="C17" s="103"/>
      <c r="D17" s="103"/>
      <c r="E17" s="103"/>
      <c r="F17" s="103"/>
      <c r="G17" s="61">
        <f>SUM(G15:G16)</f>
        <v>500688.38</v>
      </c>
      <c r="H17" s="62">
        <f>SUM(H15:H16)</f>
        <v>38</v>
      </c>
    </row>
    <row r="18" spans="1:8" ht="12.75" customHeight="1" x14ac:dyDescent="0.25">
      <c r="A18" s="101"/>
      <c r="B18" s="101"/>
      <c r="C18" s="101"/>
      <c r="D18" s="101"/>
      <c r="E18" s="101"/>
      <c r="F18" s="101"/>
      <c r="G18" s="101"/>
      <c r="H18" s="101"/>
    </row>
    <row r="19" spans="1:8" ht="15" customHeight="1" x14ac:dyDescent="0.25">
      <c r="A19" s="101"/>
      <c r="B19" s="101"/>
      <c r="C19" s="101"/>
      <c r="D19" s="101"/>
      <c r="E19" s="101"/>
      <c r="F19" s="101"/>
      <c r="G19" s="101"/>
      <c r="H19" s="101"/>
    </row>
    <row r="20" spans="1:8" x14ac:dyDescent="0.25">
      <c r="A20" s="107" t="s">
        <v>164</v>
      </c>
      <c r="B20" s="107"/>
      <c r="C20" s="107"/>
      <c r="D20" s="107"/>
      <c r="E20" s="107"/>
      <c r="F20" s="107"/>
      <c r="G20" s="107"/>
      <c r="H20" s="107"/>
    </row>
    <row r="21" spans="1:8" x14ac:dyDescent="0.25">
      <c r="A21" s="103" t="s">
        <v>148</v>
      </c>
      <c r="B21" s="103"/>
      <c r="C21" s="103"/>
      <c r="D21" s="103"/>
      <c r="E21" s="103"/>
      <c r="F21" s="103"/>
      <c r="G21" s="103"/>
      <c r="H21" s="103"/>
    </row>
    <row r="22" spans="1:8" x14ac:dyDescent="0.25">
      <c r="A22" s="58"/>
      <c r="B22" s="108" t="s">
        <v>96</v>
      </c>
      <c r="C22" s="108"/>
      <c r="D22" s="108"/>
      <c r="E22" s="108"/>
      <c r="F22" s="108"/>
      <c r="G22" s="108" t="s">
        <v>5</v>
      </c>
      <c r="H22" s="108"/>
    </row>
    <row r="23" spans="1:8" x14ac:dyDescent="0.25">
      <c r="A23" s="56" t="s">
        <v>11</v>
      </c>
      <c r="B23" s="104" t="s">
        <v>149</v>
      </c>
      <c r="C23" s="104"/>
      <c r="D23" s="104"/>
      <c r="E23" s="104"/>
      <c r="F23" s="104"/>
      <c r="G23" s="105">
        <f t="shared" ref="G23" si="2">G17</f>
        <v>500688.38</v>
      </c>
      <c r="H23" s="105"/>
    </row>
    <row r="24" spans="1:8" x14ac:dyDescent="0.25">
      <c r="A24" s="56" t="s">
        <v>13</v>
      </c>
      <c r="B24" s="104" t="s">
        <v>150</v>
      </c>
      <c r="C24" s="104"/>
      <c r="D24" s="104"/>
      <c r="E24" s="104"/>
      <c r="F24" s="104"/>
      <c r="G24" s="106">
        <f>12*G23</f>
        <v>6008260.5600000005</v>
      </c>
      <c r="H24" s="106"/>
    </row>
  </sheetData>
  <mergeCells count="25">
    <mergeCell ref="A7:H7"/>
    <mergeCell ref="A8:H8"/>
    <mergeCell ref="A9:H9"/>
    <mergeCell ref="A10:H10"/>
    <mergeCell ref="A11:H11"/>
    <mergeCell ref="A6:H6"/>
    <mergeCell ref="A1:H1"/>
    <mergeCell ref="A2:H2"/>
    <mergeCell ref="A3:H3"/>
    <mergeCell ref="A4:H4"/>
    <mergeCell ref="A5:H5"/>
    <mergeCell ref="B23:F23"/>
    <mergeCell ref="G23:H23"/>
    <mergeCell ref="B24:F24"/>
    <mergeCell ref="G24:H24"/>
    <mergeCell ref="A20:H20"/>
    <mergeCell ref="A21:H21"/>
    <mergeCell ref="B22:F22"/>
    <mergeCell ref="G22:H22"/>
    <mergeCell ref="A18:H19"/>
    <mergeCell ref="A12:H12"/>
    <mergeCell ref="A13:B13"/>
    <mergeCell ref="H13:H14"/>
    <mergeCell ref="A14:B14"/>
    <mergeCell ref="A17:F17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DFE9"/>
  </sheetPr>
  <dimension ref="A1:G158"/>
  <sheetViews>
    <sheetView topLeftCell="A146" zoomScale="115" zoomScaleNormal="115" workbookViewId="0">
      <selection activeCell="E168" sqref="E168"/>
    </sheetView>
  </sheetViews>
  <sheetFormatPr defaultColWidth="9.140625"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1" spans="1:7" x14ac:dyDescent="0.25">
      <c r="A1" s="204" t="s">
        <v>0</v>
      </c>
      <c r="B1" s="204"/>
      <c r="C1" s="204"/>
      <c r="D1" s="204"/>
      <c r="E1" s="204"/>
      <c r="F1" s="204"/>
      <c r="G1" s="204"/>
    </row>
    <row r="2" spans="1:7" x14ac:dyDescent="0.25">
      <c r="A2" s="204" t="s">
        <v>1</v>
      </c>
      <c r="B2" s="204"/>
      <c r="C2" s="204"/>
      <c r="D2" s="204"/>
      <c r="E2" s="204"/>
      <c r="F2" s="204"/>
      <c r="G2" s="204"/>
    </row>
    <row r="3" spans="1:7" x14ac:dyDescent="0.25">
      <c r="A3" s="204" t="s">
        <v>2</v>
      </c>
      <c r="B3" s="204"/>
      <c r="C3" s="204"/>
      <c r="D3" s="204"/>
      <c r="E3" s="204"/>
      <c r="F3" s="204"/>
      <c r="G3" s="204"/>
    </row>
    <row r="4" spans="1:7" x14ac:dyDescent="0.25">
      <c r="A4" s="204" t="s">
        <v>3</v>
      </c>
      <c r="B4" s="204"/>
      <c r="C4" s="204"/>
      <c r="D4" s="204"/>
      <c r="E4" s="204"/>
      <c r="F4" s="204"/>
      <c r="G4" s="204"/>
    </row>
    <row r="5" spans="1:7" x14ac:dyDescent="0.25">
      <c r="A5" s="204" t="s">
        <v>4</v>
      </c>
      <c r="B5" s="204"/>
      <c r="C5" s="204"/>
      <c r="D5" s="204"/>
      <c r="E5" s="204"/>
      <c r="F5" s="204"/>
      <c r="G5" s="204"/>
    </row>
    <row r="6" spans="1:7" x14ac:dyDescent="0.25">
      <c r="A6" s="212"/>
      <c r="B6" s="212"/>
      <c r="C6" s="212"/>
      <c r="D6" s="212"/>
      <c r="E6" s="212"/>
      <c r="F6" s="212"/>
      <c r="G6" s="212"/>
    </row>
    <row r="7" spans="1:7" ht="48" customHeight="1" x14ac:dyDescent="0.25">
      <c r="A7" s="204" t="s">
        <v>159</v>
      </c>
      <c r="B7" s="204"/>
      <c r="C7" s="204"/>
      <c r="D7" s="204"/>
      <c r="E7" s="204"/>
      <c r="F7" s="204"/>
      <c r="G7" s="204"/>
    </row>
    <row r="8" spans="1:7" ht="15.75" customHeight="1" x14ac:dyDescent="0.25">
      <c r="A8" s="205"/>
      <c r="B8" s="205"/>
      <c r="C8" s="205"/>
      <c r="D8" s="205"/>
      <c r="E8" s="205"/>
      <c r="F8" s="205"/>
      <c r="G8" s="205"/>
    </row>
    <row r="9" spans="1:7" ht="15.75" customHeight="1" x14ac:dyDescent="0.25">
      <c r="A9" s="206" t="s">
        <v>7</v>
      </c>
      <c r="B9" s="207"/>
      <c r="C9" s="207"/>
      <c r="D9" s="207"/>
      <c r="E9" s="207"/>
      <c r="F9" s="207"/>
      <c r="G9" s="208"/>
    </row>
    <row r="10" spans="1:7" ht="32.25" customHeight="1" x14ac:dyDescent="0.25">
      <c r="A10" s="128" t="s">
        <v>8</v>
      </c>
      <c r="B10" s="129"/>
      <c r="C10" s="129"/>
      <c r="D10" s="129"/>
      <c r="E10" s="129"/>
      <c r="F10" s="129"/>
      <c r="G10" s="130"/>
    </row>
    <row r="11" spans="1:7" ht="15" customHeight="1" x14ac:dyDescent="0.25">
      <c r="A11" s="74"/>
      <c r="B11" s="2"/>
      <c r="C11" s="2"/>
      <c r="D11" s="2"/>
      <c r="E11" s="2"/>
      <c r="F11" s="2"/>
      <c r="G11" s="75"/>
    </row>
    <row r="12" spans="1:7" ht="15" customHeight="1" x14ac:dyDescent="0.25">
      <c r="A12" s="209" t="s">
        <v>98</v>
      </c>
      <c r="B12" s="210"/>
      <c r="C12" s="210"/>
      <c r="D12" s="210"/>
      <c r="E12" s="210"/>
      <c r="F12" s="210"/>
      <c r="G12" s="211"/>
    </row>
    <row r="13" spans="1:7" ht="15" customHeight="1" x14ac:dyDescent="0.25">
      <c r="A13" s="209" t="s">
        <v>99</v>
      </c>
      <c r="B13" s="210"/>
      <c r="C13" s="210"/>
      <c r="D13" s="210"/>
      <c r="E13" s="210"/>
      <c r="F13" s="210"/>
      <c r="G13" s="211"/>
    </row>
    <row r="14" spans="1:7" ht="15" customHeight="1" x14ac:dyDescent="0.25">
      <c r="A14" s="209" t="s">
        <v>9</v>
      </c>
      <c r="B14" s="210"/>
      <c r="C14" s="210"/>
      <c r="D14" s="210"/>
      <c r="E14" s="210"/>
      <c r="F14" s="210"/>
      <c r="G14" s="211"/>
    </row>
    <row r="15" spans="1:7" ht="15" customHeight="1" x14ac:dyDescent="0.25">
      <c r="A15" s="213"/>
      <c r="B15" s="214"/>
      <c r="C15" s="214"/>
      <c r="D15" s="214"/>
      <c r="E15" s="214"/>
      <c r="F15" s="214"/>
      <c r="G15" s="215"/>
    </row>
    <row r="16" spans="1:7" ht="15" customHeight="1" x14ac:dyDescent="0.25">
      <c r="A16" s="128" t="s">
        <v>10</v>
      </c>
      <c r="B16" s="129"/>
      <c r="C16" s="129"/>
      <c r="D16" s="129"/>
      <c r="E16" s="129"/>
      <c r="F16" s="129"/>
      <c r="G16" s="130"/>
    </row>
    <row r="17" spans="1:7" ht="15" customHeight="1" x14ac:dyDescent="0.25">
      <c r="A17" s="69" t="s">
        <v>11</v>
      </c>
      <c r="B17" s="198" t="s">
        <v>12</v>
      </c>
      <c r="C17" s="199"/>
      <c r="D17" s="199"/>
      <c r="E17" s="200"/>
      <c r="F17" s="175">
        <f ca="1">NOW()</f>
        <v>45791.432160185184</v>
      </c>
      <c r="G17" s="176"/>
    </row>
    <row r="18" spans="1:7" ht="15" customHeight="1" x14ac:dyDescent="0.25">
      <c r="A18" s="69" t="s">
        <v>13</v>
      </c>
      <c r="B18" s="198" t="s">
        <v>14</v>
      </c>
      <c r="C18" s="199"/>
      <c r="D18" s="199"/>
      <c r="E18" s="200"/>
      <c r="F18" s="149" t="s">
        <v>15</v>
      </c>
      <c r="G18" s="151"/>
    </row>
    <row r="19" spans="1:7" ht="29.25" customHeight="1" x14ac:dyDescent="0.25">
      <c r="A19" s="72" t="s">
        <v>16</v>
      </c>
      <c r="B19" s="193" t="s">
        <v>17</v>
      </c>
      <c r="C19" s="194"/>
      <c r="D19" s="194"/>
      <c r="E19" s="195"/>
      <c r="F19" s="196" t="s">
        <v>177</v>
      </c>
      <c r="G19" s="197"/>
    </row>
    <row r="20" spans="1:7" ht="15.75" customHeight="1" x14ac:dyDescent="0.25">
      <c r="A20" s="69" t="s">
        <v>18</v>
      </c>
      <c r="B20" s="198" t="s">
        <v>100</v>
      </c>
      <c r="C20" s="199"/>
      <c r="D20" s="199"/>
      <c r="E20" s="200"/>
      <c r="F20" s="191">
        <v>12</v>
      </c>
      <c r="G20" s="192"/>
    </row>
    <row r="21" spans="1:7" ht="15" customHeight="1" x14ac:dyDescent="0.25">
      <c r="A21" s="3"/>
      <c r="B21" s="3"/>
      <c r="C21" s="3"/>
      <c r="D21" s="3"/>
      <c r="E21" s="3"/>
      <c r="F21" s="3"/>
      <c r="G21" s="3"/>
    </row>
    <row r="22" spans="1:7" ht="15" customHeight="1" x14ac:dyDescent="0.25">
      <c r="A22" s="128" t="s">
        <v>19</v>
      </c>
      <c r="B22" s="129"/>
      <c r="C22" s="129"/>
      <c r="D22" s="129"/>
      <c r="E22" s="129"/>
      <c r="F22" s="129"/>
      <c r="G22" s="130"/>
    </row>
    <row r="23" spans="1:7" ht="50.25" customHeight="1" x14ac:dyDescent="0.25">
      <c r="A23" s="201" t="s">
        <v>20</v>
      </c>
      <c r="B23" s="202"/>
      <c r="C23" s="202"/>
      <c r="D23" s="203"/>
      <c r="E23" s="74" t="s">
        <v>21</v>
      </c>
      <c r="F23" s="201" t="s">
        <v>22</v>
      </c>
      <c r="G23" s="203"/>
    </row>
    <row r="24" spans="1:7" ht="15.75" customHeight="1" x14ac:dyDescent="0.25">
      <c r="A24" s="188" t="s">
        <v>160</v>
      </c>
      <c r="B24" s="189"/>
      <c r="C24" s="189"/>
      <c r="D24" s="190"/>
      <c r="E24" s="74" t="s">
        <v>23</v>
      </c>
      <c r="F24" s="191">
        <v>1</v>
      </c>
      <c r="G24" s="192"/>
    </row>
    <row r="25" spans="1:7" ht="28.5" customHeight="1" x14ac:dyDescent="0.25">
      <c r="A25" s="123" t="s">
        <v>101</v>
      </c>
      <c r="B25" s="124"/>
      <c r="C25" s="124"/>
      <c r="D25" s="124"/>
      <c r="E25" s="124"/>
      <c r="F25" s="124"/>
      <c r="G25" s="125"/>
    </row>
    <row r="26" spans="1:7" ht="33.75" customHeight="1" x14ac:dyDescent="0.25">
      <c r="A26" s="123" t="s">
        <v>102</v>
      </c>
      <c r="B26" s="124"/>
      <c r="C26" s="124"/>
      <c r="D26" s="124"/>
      <c r="E26" s="124"/>
      <c r="F26" s="124"/>
      <c r="G26" s="125"/>
    </row>
    <row r="27" spans="1:7" ht="15" customHeight="1" x14ac:dyDescent="0.25">
      <c r="A27" s="4"/>
      <c r="B27" s="5"/>
      <c r="C27" s="5"/>
      <c r="D27" s="5"/>
      <c r="E27" s="5"/>
      <c r="F27" s="5"/>
      <c r="G27" s="6"/>
    </row>
    <row r="28" spans="1:7" ht="15" customHeight="1" x14ac:dyDescent="0.25">
      <c r="A28" s="158" t="s">
        <v>24</v>
      </c>
      <c r="B28" s="159"/>
      <c r="C28" s="159"/>
      <c r="D28" s="159"/>
      <c r="E28" s="159"/>
      <c r="F28" s="159"/>
      <c r="G28" s="160"/>
    </row>
    <row r="29" spans="1:7" ht="15" customHeight="1" x14ac:dyDescent="0.25">
      <c r="A29" s="180" t="s">
        <v>25</v>
      </c>
      <c r="B29" s="181"/>
      <c r="C29" s="181"/>
      <c r="D29" s="181"/>
      <c r="E29" s="181"/>
      <c r="F29" s="181"/>
      <c r="G29" s="182"/>
    </row>
    <row r="30" spans="1:7" ht="15" customHeight="1" x14ac:dyDescent="0.25">
      <c r="A30" s="180" t="s">
        <v>26</v>
      </c>
      <c r="B30" s="181"/>
      <c r="C30" s="181"/>
      <c r="D30" s="181"/>
      <c r="E30" s="181"/>
      <c r="F30" s="181"/>
      <c r="G30" s="182"/>
    </row>
    <row r="31" spans="1:7" ht="15" customHeight="1" x14ac:dyDescent="0.25">
      <c r="A31" s="69">
        <v>1</v>
      </c>
      <c r="B31" s="134" t="s">
        <v>27</v>
      </c>
      <c r="C31" s="135"/>
      <c r="D31" s="135"/>
      <c r="E31" s="136"/>
      <c r="F31" s="131" t="str">
        <f>A24</f>
        <v>Encarregado(a) Geral</v>
      </c>
      <c r="G31" s="133"/>
    </row>
    <row r="32" spans="1:7" ht="15" customHeight="1" x14ac:dyDescent="0.25">
      <c r="A32" s="69">
        <v>2</v>
      </c>
      <c r="B32" s="134" t="s">
        <v>28</v>
      </c>
      <c r="C32" s="135"/>
      <c r="D32" s="135"/>
      <c r="E32" s="136"/>
      <c r="F32" s="131" t="s">
        <v>155</v>
      </c>
      <c r="G32" s="133"/>
    </row>
    <row r="33" spans="1:7" ht="15" customHeight="1" x14ac:dyDescent="0.25">
      <c r="A33" s="72">
        <v>3</v>
      </c>
      <c r="B33" s="183" t="s">
        <v>179</v>
      </c>
      <c r="C33" s="184"/>
      <c r="D33" s="184"/>
      <c r="E33" s="185"/>
      <c r="F33" s="186">
        <v>4220.33</v>
      </c>
      <c r="G33" s="187"/>
    </row>
    <row r="34" spans="1:7" ht="15" customHeight="1" x14ac:dyDescent="0.25">
      <c r="A34" s="69">
        <v>4</v>
      </c>
      <c r="B34" s="134" t="s">
        <v>29</v>
      </c>
      <c r="C34" s="135"/>
      <c r="D34" s="135"/>
      <c r="E34" s="136"/>
      <c r="F34" s="131" t="str">
        <f>A24</f>
        <v>Encarregado(a) Geral</v>
      </c>
      <c r="G34" s="133"/>
    </row>
    <row r="35" spans="1:7" ht="29.25" customHeight="1" x14ac:dyDescent="0.25">
      <c r="A35" s="69">
        <v>5</v>
      </c>
      <c r="B35" s="134" t="s">
        <v>180</v>
      </c>
      <c r="C35" s="135"/>
      <c r="D35" s="135"/>
      <c r="E35" s="136"/>
      <c r="F35" s="175" t="s">
        <v>95</v>
      </c>
      <c r="G35" s="176"/>
    </row>
    <row r="36" spans="1:7" ht="15" customHeight="1" x14ac:dyDescent="0.25">
      <c r="A36" s="149"/>
      <c r="B36" s="150"/>
      <c r="C36" s="150"/>
      <c r="D36" s="150"/>
      <c r="E36" s="150"/>
      <c r="F36" s="150"/>
      <c r="G36" s="151"/>
    </row>
    <row r="37" spans="1:7" ht="15" customHeight="1" x14ac:dyDescent="0.25">
      <c r="A37" s="7"/>
      <c r="B37" s="177" t="s">
        <v>103</v>
      </c>
      <c r="C37" s="178"/>
      <c r="D37" s="178"/>
      <c r="E37" s="179"/>
      <c r="F37" s="8"/>
      <c r="G37" s="9"/>
    </row>
    <row r="38" spans="1:7" ht="15" customHeight="1" x14ac:dyDescent="0.25">
      <c r="A38" s="69">
        <v>1</v>
      </c>
      <c r="B38" s="131" t="s">
        <v>30</v>
      </c>
      <c r="C38" s="132"/>
      <c r="D38" s="132"/>
      <c r="E38" s="133"/>
      <c r="F38" s="69" t="s">
        <v>31</v>
      </c>
      <c r="G38" s="69" t="s">
        <v>5</v>
      </c>
    </row>
    <row r="39" spans="1:7" ht="15" customHeight="1" x14ac:dyDescent="0.25">
      <c r="A39" s="72" t="s">
        <v>11</v>
      </c>
      <c r="B39" s="146" t="s">
        <v>178</v>
      </c>
      <c r="C39" s="147"/>
      <c r="D39" s="147"/>
      <c r="E39" s="148"/>
      <c r="F39" s="10">
        <v>1</v>
      </c>
      <c r="G39" s="11">
        <f>F33</f>
        <v>4220.33</v>
      </c>
    </row>
    <row r="40" spans="1:7" ht="15" customHeight="1" x14ac:dyDescent="0.25">
      <c r="A40" s="69" t="s">
        <v>13</v>
      </c>
      <c r="B40" s="134" t="s">
        <v>104</v>
      </c>
      <c r="C40" s="135"/>
      <c r="D40" s="135"/>
      <c r="E40" s="136"/>
      <c r="F40" s="12">
        <v>0</v>
      </c>
      <c r="G40" s="13">
        <f>G39*F40</f>
        <v>0</v>
      </c>
    </row>
    <row r="41" spans="1:7" ht="15" customHeight="1" x14ac:dyDescent="0.25">
      <c r="A41" s="69" t="s">
        <v>16</v>
      </c>
      <c r="B41" s="134" t="s">
        <v>32</v>
      </c>
      <c r="C41" s="135"/>
      <c r="D41" s="135"/>
      <c r="E41" s="136"/>
      <c r="F41" s="14">
        <v>0</v>
      </c>
      <c r="G41" s="15">
        <f>G40*F41</f>
        <v>0</v>
      </c>
    </row>
    <row r="42" spans="1:7" ht="15" customHeight="1" x14ac:dyDescent="0.25">
      <c r="A42" s="69" t="s">
        <v>18</v>
      </c>
      <c r="B42" s="134" t="s">
        <v>33</v>
      </c>
      <c r="C42" s="135"/>
      <c r="D42" s="135"/>
      <c r="E42" s="136"/>
      <c r="F42" s="14">
        <v>0</v>
      </c>
      <c r="G42" s="15">
        <f>G41*F42</f>
        <v>0</v>
      </c>
    </row>
    <row r="43" spans="1:7" ht="15" customHeight="1" x14ac:dyDescent="0.25">
      <c r="A43" s="69" t="s">
        <v>34</v>
      </c>
      <c r="B43" s="134" t="s">
        <v>35</v>
      </c>
      <c r="C43" s="135"/>
      <c r="D43" s="135"/>
      <c r="E43" s="136"/>
      <c r="F43" s="14">
        <v>0</v>
      </c>
      <c r="G43" s="15">
        <f>G42*F43</f>
        <v>0</v>
      </c>
    </row>
    <row r="44" spans="1:7" ht="15" customHeight="1" x14ac:dyDescent="0.25">
      <c r="A44" s="69" t="s">
        <v>36</v>
      </c>
      <c r="B44" s="134" t="s">
        <v>37</v>
      </c>
      <c r="C44" s="135"/>
      <c r="D44" s="135"/>
      <c r="E44" s="136"/>
      <c r="F44" s="14"/>
      <c r="G44" s="15"/>
    </row>
    <row r="45" spans="1:7" ht="15" customHeight="1" x14ac:dyDescent="0.25">
      <c r="A45" s="16"/>
      <c r="B45" s="139" t="s">
        <v>38</v>
      </c>
      <c r="C45" s="140"/>
      <c r="D45" s="140"/>
      <c r="E45" s="141"/>
      <c r="F45" s="17">
        <f>SUM(F39:F44)</f>
        <v>1</v>
      </c>
      <c r="G45" s="11">
        <f>SUM(G39:G44)</f>
        <v>4220.33</v>
      </c>
    </row>
    <row r="46" spans="1:7" ht="15" customHeight="1" x14ac:dyDescent="0.25">
      <c r="A46" s="172" t="s">
        <v>105</v>
      </c>
      <c r="B46" s="173"/>
      <c r="C46" s="173"/>
      <c r="D46" s="173"/>
      <c r="E46" s="173"/>
      <c r="F46" s="173"/>
      <c r="G46" s="174"/>
    </row>
    <row r="47" spans="1:7" ht="15" customHeight="1" x14ac:dyDescent="0.25">
      <c r="A47" s="149"/>
      <c r="B47" s="150"/>
      <c r="C47" s="150"/>
      <c r="D47" s="150"/>
      <c r="E47" s="150"/>
      <c r="F47" s="150"/>
      <c r="G47" s="151"/>
    </row>
    <row r="48" spans="1:7" ht="15" customHeight="1" x14ac:dyDescent="0.25">
      <c r="A48" s="73"/>
      <c r="B48" s="128" t="s">
        <v>39</v>
      </c>
      <c r="C48" s="129"/>
      <c r="D48" s="129"/>
      <c r="E48" s="130"/>
      <c r="F48" s="18"/>
      <c r="G48" s="18"/>
    </row>
    <row r="49" spans="1:7" ht="15" customHeight="1" x14ac:dyDescent="0.25">
      <c r="A49" s="146" t="s">
        <v>40</v>
      </c>
      <c r="B49" s="147"/>
      <c r="C49" s="147"/>
      <c r="D49" s="147"/>
      <c r="E49" s="147"/>
      <c r="F49" s="147"/>
      <c r="G49" s="148"/>
    </row>
    <row r="50" spans="1:7" ht="15" customHeight="1" x14ac:dyDescent="0.25">
      <c r="A50" s="69" t="s">
        <v>41</v>
      </c>
      <c r="B50" s="146" t="s">
        <v>42</v>
      </c>
      <c r="C50" s="147"/>
      <c r="D50" s="147"/>
      <c r="E50" s="147"/>
      <c r="F50" s="148"/>
      <c r="G50" s="69" t="s">
        <v>5</v>
      </c>
    </row>
    <row r="51" spans="1:7" ht="15" customHeight="1" x14ac:dyDescent="0.25">
      <c r="A51" s="69" t="s">
        <v>11</v>
      </c>
      <c r="B51" s="134" t="s">
        <v>43</v>
      </c>
      <c r="C51" s="135"/>
      <c r="D51" s="135"/>
      <c r="E51" s="136"/>
      <c r="F51" s="19">
        <v>8.3299999999999999E-2</v>
      </c>
      <c r="G51" s="15">
        <f>F51*G45</f>
        <v>351.55348900000001</v>
      </c>
    </row>
    <row r="52" spans="1:7" ht="15" customHeight="1" x14ac:dyDescent="0.25">
      <c r="A52" s="69" t="s">
        <v>13</v>
      </c>
      <c r="B52" s="134" t="s">
        <v>44</v>
      </c>
      <c r="C52" s="135"/>
      <c r="D52" s="135"/>
      <c r="E52" s="136"/>
      <c r="F52" s="19">
        <f>8.33%+(8.33%*1/3)</f>
        <v>0.11106666666666666</v>
      </c>
      <c r="G52" s="15">
        <f>F52*G45</f>
        <v>468.73798533333331</v>
      </c>
    </row>
    <row r="53" spans="1:7" ht="15" customHeight="1" x14ac:dyDescent="0.25">
      <c r="A53" s="73"/>
      <c r="B53" s="139" t="s">
        <v>6</v>
      </c>
      <c r="C53" s="140"/>
      <c r="D53" s="140"/>
      <c r="E53" s="141"/>
      <c r="F53" s="20">
        <f>SUM(F51:F52)</f>
        <v>0.19436666666666666</v>
      </c>
      <c r="G53" s="11">
        <f>SUM(G51:G52)</f>
        <v>820.29147433333333</v>
      </c>
    </row>
    <row r="54" spans="1:7" ht="28.5" customHeight="1" x14ac:dyDescent="0.25">
      <c r="A54" s="123" t="s">
        <v>106</v>
      </c>
      <c r="B54" s="124"/>
      <c r="C54" s="124"/>
      <c r="D54" s="124"/>
      <c r="E54" s="124"/>
      <c r="F54" s="124"/>
      <c r="G54" s="125"/>
    </row>
    <row r="55" spans="1:7" ht="30" customHeight="1" x14ac:dyDescent="0.25">
      <c r="A55" s="123" t="s">
        <v>107</v>
      </c>
      <c r="B55" s="124"/>
      <c r="C55" s="124"/>
      <c r="D55" s="124"/>
      <c r="E55" s="124"/>
      <c r="F55" s="124"/>
      <c r="G55" s="125"/>
    </row>
    <row r="56" spans="1:7" ht="28.5" customHeight="1" x14ac:dyDescent="0.25">
      <c r="A56" s="170" t="s">
        <v>167</v>
      </c>
      <c r="B56" s="170"/>
      <c r="C56" s="170"/>
      <c r="D56" s="170"/>
      <c r="E56" s="170"/>
      <c r="F56" s="170"/>
      <c r="G56" s="171"/>
    </row>
    <row r="57" spans="1:7" ht="15" customHeight="1" x14ac:dyDescent="0.25">
      <c r="A57" s="66"/>
      <c r="B57" s="67"/>
      <c r="C57" s="67"/>
      <c r="D57" s="67"/>
      <c r="E57" s="67"/>
      <c r="F57" s="67"/>
      <c r="G57" s="68"/>
    </row>
    <row r="58" spans="1:7" ht="31.5" customHeight="1" x14ac:dyDescent="0.25">
      <c r="A58" s="146" t="s">
        <v>45</v>
      </c>
      <c r="B58" s="147"/>
      <c r="C58" s="147"/>
      <c r="D58" s="147"/>
      <c r="E58" s="147"/>
      <c r="F58" s="147"/>
      <c r="G58" s="148"/>
    </row>
    <row r="59" spans="1:7" ht="24" customHeight="1" x14ac:dyDescent="0.25">
      <c r="A59" s="69" t="s">
        <v>46</v>
      </c>
      <c r="B59" s="146" t="s">
        <v>47</v>
      </c>
      <c r="C59" s="147"/>
      <c r="D59" s="147"/>
      <c r="E59" s="148"/>
      <c r="F59" s="70" t="s">
        <v>48</v>
      </c>
      <c r="G59" s="69" t="s">
        <v>5</v>
      </c>
    </row>
    <row r="60" spans="1:7" ht="15" customHeight="1" x14ac:dyDescent="0.25">
      <c r="A60" s="69" t="s">
        <v>11</v>
      </c>
      <c r="B60" s="134" t="s">
        <v>49</v>
      </c>
      <c r="C60" s="135"/>
      <c r="D60" s="135"/>
      <c r="E60" s="136"/>
      <c r="F60" s="21">
        <v>0.2</v>
      </c>
      <c r="G60" s="22">
        <f>F60*(G45+G53+G126)</f>
        <v>1034.9280796222222</v>
      </c>
    </row>
    <row r="61" spans="1:7" ht="15" customHeight="1" x14ac:dyDescent="0.25">
      <c r="A61" s="69" t="s">
        <v>13</v>
      </c>
      <c r="B61" s="134" t="s">
        <v>50</v>
      </c>
      <c r="C61" s="135"/>
      <c r="D61" s="135"/>
      <c r="E61" s="136"/>
      <c r="F61" s="21">
        <v>2.5000000000000001E-2</v>
      </c>
      <c r="G61" s="22">
        <f>F61*(G45+G53+G126)</f>
        <v>129.36600995277777</v>
      </c>
    </row>
    <row r="62" spans="1:7" ht="15" customHeight="1" x14ac:dyDescent="0.25">
      <c r="A62" s="69" t="s">
        <v>16</v>
      </c>
      <c r="B62" s="134" t="s">
        <v>51</v>
      </c>
      <c r="C62" s="135"/>
      <c r="D62" s="135"/>
      <c r="E62" s="136"/>
      <c r="F62" s="21">
        <v>0.03</v>
      </c>
      <c r="G62" s="22">
        <f>F62*(G45+G53+G126)</f>
        <v>155.23921194333332</v>
      </c>
    </row>
    <row r="63" spans="1:7" ht="15" customHeight="1" x14ac:dyDescent="0.25">
      <c r="A63" s="69" t="s">
        <v>18</v>
      </c>
      <c r="B63" s="134" t="s">
        <v>52</v>
      </c>
      <c r="C63" s="135"/>
      <c r="D63" s="135"/>
      <c r="E63" s="136"/>
      <c r="F63" s="21">
        <v>1.4999999999999999E-2</v>
      </c>
      <c r="G63" s="22">
        <f>F63*(G45+G53+G126)</f>
        <v>77.619605971666658</v>
      </c>
    </row>
    <row r="64" spans="1:7" x14ac:dyDescent="0.25">
      <c r="A64" s="69" t="s">
        <v>34</v>
      </c>
      <c r="B64" s="134" t="s">
        <v>53</v>
      </c>
      <c r="C64" s="135"/>
      <c r="D64" s="135"/>
      <c r="E64" s="136"/>
      <c r="F64" s="21">
        <v>0.01</v>
      </c>
      <c r="G64" s="22">
        <f>F64*(G45+G53+G126)</f>
        <v>51.746403981111108</v>
      </c>
    </row>
    <row r="65" spans="1:7" x14ac:dyDescent="0.25">
      <c r="A65" s="69" t="s">
        <v>36</v>
      </c>
      <c r="B65" s="134" t="s">
        <v>54</v>
      </c>
      <c r="C65" s="135"/>
      <c r="D65" s="135"/>
      <c r="E65" s="136"/>
      <c r="F65" s="21">
        <v>6.0000000000000001E-3</v>
      </c>
      <c r="G65" s="22">
        <f>F65*(G45+G53+G126)</f>
        <v>31.047842388666666</v>
      </c>
    </row>
    <row r="66" spans="1:7" x14ac:dyDescent="0.25">
      <c r="A66" s="69" t="s">
        <v>55</v>
      </c>
      <c r="B66" s="134" t="s">
        <v>56</v>
      </c>
      <c r="C66" s="135"/>
      <c r="D66" s="135"/>
      <c r="E66" s="136"/>
      <c r="F66" s="21">
        <v>2E-3</v>
      </c>
      <c r="G66" s="22">
        <f>F66*(G45+G53+G126)</f>
        <v>10.349280796222221</v>
      </c>
    </row>
    <row r="67" spans="1:7" x14ac:dyDescent="0.25">
      <c r="A67" s="69" t="s">
        <v>57</v>
      </c>
      <c r="B67" s="134" t="s">
        <v>58</v>
      </c>
      <c r="C67" s="135"/>
      <c r="D67" s="135"/>
      <c r="E67" s="136"/>
      <c r="F67" s="21">
        <v>0.08</v>
      </c>
      <c r="G67" s="22">
        <f>F67*(G45+G53+G126)</f>
        <v>413.97123184888886</v>
      </c>
    </row>
    <row r="68" spans="1:7" ht="15" customHeight="1" x14ac:dyDescent="0.25">
      <c r="A68" s="73"/>
      <c r="B68" s="139" t="s">
        <v>6</v>
      </c>
      <c r="C68" s="140"/>
      <c r="D68" s="140"/>
      <c r="E68" s="141"/>
      <c r="F68" s="20">
        <f>SUM(F60:F67)</f>
        <v>0.36800000000000005</v>
      </c>
      <c r="G68" s="23">
        <f>SUM(G60:G67)</f>
        <v>1904.2676665048889</v>
      </c>
    </row>
    <row r="69" spans="1:7" ht="15" customHeight="1" x14ac:dyDescent="0.25">
      <c r="A69" s="123" t="s">
        <v>108</v>
      </c>
      <c r="B69" s="124"/>
      <c r="C69" s="124"/>
      <c r="D69" s="124"/>
      <c r="E69" s="124"/>
      <c r="F69" s="124"/>
      <c r="G69" s="125"/>
    </row>
    <row r="70" spans="1:7" ht="28.5" customHeight="1" x14ac:dyDescent="0.25">
      <c r="A70" s="123" t="s">
        <v>109</v>
      </c>
      <c r="B70" s="124"/>
      <c r="C70" s="124"/>
      <c r="D70" s="124"/>
      <c r="E70" s="124"/>
      <c r="F70" s="124"/>
      <c r="G70" s="125"/>
    </row>
    <row r="71" spans="1:7" ht="22.5" customHeight="1" x14ac:dyDescent="0.25">
      <c r="A71" s="167" t="s">
        <v>59</v>
      </c>
      <c r="B71" s="168"/>
      <c r="C71" s="168"/>
      <c r="D71" s="168"/>
      <c r="E71" s="168"/>
      <c r="F71" s="168"/>
      <c r="G71" s="169"/>
    </row>
    <row r="72" spans="1:7" ht="15" customHeight="1" x14ac:dyDescent="0.25">
      <c r="A72" s="63"/>
      <c r="B72" s="71"/>
      <c r="C72" s="67"/>
      <c r="D72" s="67"/>
      <c r="E72" s="67"/>
      <c r="F72" s="24"/>
      <c r="G72" s="65"/>
    </row>
    <row r="73" spans="1:7" ht="15" customHeight="1" x14ac:dyDescent="0.25">
      <c r="A73" s="146" t="s">
        <v>60</v>
      </c>
      <c r="B73" s="147"/>
      <c r="C73" s="147"/>
      <c r="D73" s="147"/>
      <c r="E73" s="147"/>
      <c r="F73" s="147"/>
      <c r="G73" s="148"/>
    </row>
    <row r="74" spans="1:7" ht="15" customHeight="1" x14ac:dyDescent="0.25">
      <c r="A74" s="69" t="s">
        <v>61</v>
      </c>
      <c r="B74" s="131" t="s">
        <v>62</v>
      </c>
      <c r="C74" s="132"/>
      <c r="D74" s="132"/>
      <c r="E74" s="132"/>
      <c r="F74" s="133"/>
      <c r="G74" s="69" t="s">
        <v>5</v>
      </c>
    </row>
    <row r="75" spans="1:7" ht="35.25" customHeight="1" x14ac:dyDescent="0.25">
      <c r="A75" s="69" t="s">
        <v>11</v>
      </c>
      <c r="B75" s="134" t="s">
        <v>166</v>
      </c>
      <c r="C75" s="135"/>
      <c r="D75" s="135"/>
      <c r="E75" s="135"/>
      <c r="F75" s="136"/>
      <c r="G75" s="15">
        <v>0</v>
      </c>
    </row>
    <row r="76" spans="1:7" ht="30" customHeight="1" x14ac:dyDescent="0.25">
      <c r="A76" s="69" t="s">
        <v>13</v>
      </c>
      <c r="B76" s="134" t="s">
        <v>204</v>
      </c>
      <c r="C76" s="135"/>
      <c r="D76" s="135"/>
      <c r="E76" s="135"/>
      <c r="F76" s="136"/>
      <c r="G76" s="15">
        <f>44.3*21</f>
        <v>930.3</v>
      </c>
    </row>
    <row r="77" spans="1:7" ht="15" customHeight="1" x14ac:dyDescent="0.25">
      <c r="A77" s="69" t="s">
        <v>16</v>
      </c>
      <c r="B77" s="146" t="s">
        <v>154</v>
      </c>
      <c r="C77" s="147"/>
      <c r="D77" s="147"/>
      <c r="E77" s="147"/>
      <c r="F77" s="148"/>
      <c r="G77" s="15">
        <v>0</v>
      </c>
    </row>
    <row r="78" spans="1:7" ht="15" customHeight="1" x14ac:dyDescent="0.25">
      <c r="A78" s="69" t="s">
        <v>18</v>
      </c>
      <c r="B78" s="146" t="s">
        <v>157</v>
      </c>
      <c r="C78" s="147"/>
      <c r="D78" s="147"/>
      <c r="E78" s="147"/>
      <c r="F78" s="148"/>
      <c r="G78" s="15">
        <v>0</v>
      </c>
    </row>
    <row r="79" spans="1:7" ht="26.25" customHeight="1" x14ac:dyDescent="0.25">
      <c r="A79" s="69" t="s">
        <v>34</v>
      </c>
      <c r="B79" s="146" t="s">
        <v>63</v>
      </c>
      <c r="C79" s="147"/>
      <c r="D79" s="147"/>
      <c r="E79" s="147"/>
      <c r="F79" s="148"/>
      <c r="G79" s="15">
        <v>0</v>
      </c>
    </row>
    <row r="80" spans="1:7" ht="15" customHeight="1" x14ac:dyDescent="0.25">
      <c r="A80" s="69" t="s">
        <v>36</v>
      </c>
      <c r="B80" s="146" t="s">
        <v>158</v>
      </c>
      <c r="C80" s="147"/>
      <c r="D80" s="147"/>
      <c r="E80" s="147"/>
      <c r="F80" s="148"/>
      <c r="G80" s="15">
        <v>0</v>
      </c>
    </row>
    <row r="81" spans="1:7" ht="15" customHeight="1" x14ac:dyDescent="0.25">
      <c r="A81" s="16"/>
      <c r="B81" s="139" t="s">
        <v>6</v>
      </c>
      <c r="C81" s="140"/>
      <c r="D81" s="140"/>
      <c r="E81" s="140"/>
      <c r="F81" s="141"/>
      <c r="G81" s="11">
        <f>SUM(G75:G80)</f>
        <v>930.3</v>
      </c>
    </row>
    <row r="82" spans="1:7" ht="21" customHeight="1" x14ac:dyDescent="0.25">
      <c r="A82" s="123" t="s">
        <v>110</v>
      </c>
      <c r="B82" s="124"/>
      <c r="C82" s="124"/>
      <c r="D82" s="124"/>
      <c r="E82" s="124"/>
      <c r="F82" s="124"/>
      <c r="G82" s="125"/>
    </row>
    <row r="83" spans="1:7" ht="27" customHeight="1" x14ac:dyDescent="0.25">
      <c r="A83" s="123" t="s">
        <v>111</v>
      </c>
      <c r="B83" s="124"/>
      <c r="C83" s="124"/>
      <c r="D83" s="124"/>
      <c r="E83" s="124"/>
      <c r="F83" s="124"/>
      <c r="G83" s="125"/>
    </row>
    <row r="84" spans="1:7" ht="15" customHeight="1" x14ac:dyDescent="0.25">
      <c r="A84" s="66"/>
      <c r="B84" s="67"/>
      <c r="C84" s="67"/>
      <c r="D84" s="67"/>
      <c r="E84" s="67"/>
      <c r="F84" s="67"/>
      <c r="G84" s="68"/>
    </row>
    <row r="85" spans="1:7" ht="33.75" customHeight="1" x14ac:dyDescent="0.25">
      <c r="A85" s="73"/>
      <c r="B85" s="128" t="s">
        <v>64</v>
      </c>
      <c r="C85" s="129"/>
      <c r="D85" s="129"/>
      <c r="E85" s="129"/>
      <c r="F85" s="130"/>
      <c r="G85" s="25"/>
    </row>
    <row r="86" spans="1:7" ht="15" customHeight="1" x14ac:dyDescent="0.25">
      <c r="A86" s="69">
        <v>2</v>
      </c>
      <c r="B86" s="131" t="s">
        <v>65</v>
      </c>
      <c r="C86" s="132"/>
      <c r="D86" s="132"/>
      <c r="E86" s="132"/>
      <c r="F86" s="133"/>
      <c r="G86" s="69" t="s">
        <v>5</v>
      </c>
    </row>
    <row r="87" spans="1:7" ht="15" customHeight="1" x14ac:dyDescent="0.25">
      <c r="A87" s="69" t="s">
        <v>41</v>
      </c>
      <c r="B87" s="134" t="s">
        <v>66</v>
      </c>
      <c r="C87" s="135"/>
      <c r="D87" s="135"/>
      <c r="E87" s="135"/>
      <c r="F87" s="136"/>
      <c r="G87" s="15">
        <f>G53</f>
        <v>820.29147433333333</v>
      </c>
    </row>
    <row r="88" spans="1:7" ht="15" customHeight="1" x14ac:dyDescent="0.25">
      <c r="A88" s="69" t="s">
        <v>46</v>
      </c>
      <c r="B88" s="134" t="s">
        <v>47</v>
      </c>
      <c r="C88" s="135"/>
      <c r="D88" s="135"/>
      <c r="E88" s="135"/>
      <c r="F88" s="136"/>
      <c r="G88" s="15">
        <f>G68</f>
        <v>1904.2676665048889</v>
      </c>
    </row>
    <row r="89" spans="1:7" ht="15" customHeight="1" x14ac:dyDescent="0.25">
      <c r="A89" s="69" t="s">
        <v>61</v>
      </c>
      <c r="B89" s="134" t="s">
        <v>62</v>
      </c>
      <c r="C89" s="135"/>
      <c r="D89" s="135"/>
      <c r="E89" s="135"/>
      <c r="F89" s="136"/>
      <c r="G89" s="15">
        <f>G81</f>
        <v>930.3</v>
      </c>
    </row>
    <row r="90" spans="1:7" x14ac:dyDescent="0.25">
      <c r="A90" s="26"/>
      <c r="B90" s="161" t="s">
        <v>6</v>
      </c>
      <c r="C90" s="162"/>
      <c r="D90" s="162"/>
      <c r="E90" s="162"/>
      <c r="F90" s="163"/>
      <c r="G90" s="11">
        <f>SUM(G87:G89)</f>
        <v>3654.8591408382226</v>
      </c>
    </row>
    <row r="91" spans="1:7" ht="15" customHeight="1" x14ac:dyDescent="0.25">
      <c r="A91" s="164"/>
      <c r="B91" s="165"/>
      <c r="C91" s="165"/>
      <c r="D91" s="165"/>
      <c r="E91" s="165"/>
      <c r="F91" s="165"/>
      <c r="G91" s="166"/>
    </row>
    <row r="92" spans="1:7" ht="15" customHeight="1" x14ac:dyDescent="0.25">
      <c r="A92" s="27"/>
      <c r="B92" s="128" t="s">
        <v>67</v>
      </c>
      <c r="C92" s="129"/>
      <c r="D92" s="129"/>
      <c r="E92" s="130"/>
      <c r="F92" s="18"/>
      <c r="G92" s="18"/>
    </row>
    <row r="93" spans="1:7" ht="24" customHeight="1" x14ac:dyDescent="0.25">
      <c r="A93" s="69">
        <v>3</v>
      </c>
      <c r="B93" s="131" t="s">
        <v>68</v>
      </c>
      <c r="C93" s="132"/>
      <c r="D93" s="132"/>
      <c r="E93" s="133"/>
      <c r="F93" s="70" t="s">
        <v>48</v>
      </c>
      <c r="G93" s="69" t="s">
        <v>5</v>
      </c>
    </row>
    <row r="94" spans="1:7" ht="37.5" customHeight="1" x14ac:dyDescent="0.25">
      <c r="A94" s="74" t="s">
        <v>11</v>
      </c>
      <c r="B94" s="134" t="s">
        <v>112</v>
      </c>
      <c r="C94" s="135"/>
      <c r="D94" s="135"/>
      <c r="E94" s="136"/>
      <c r="F94" s="28">
        <f>((1/12)*0.05)</f>
        <v>4.1666666666666666E-3</v>
      </c>
      <c r="G94" s="15">
        <f>F94*(G45+G53)</f>
        <v>21.002589476388888</v>
      </c>
    </row>
    <row r="95" spans="1:7" ht="21" customHeight="1" x14ac:dyDescent="0.25">
      <c r="A95" s="74" t="s">
        <v>13</v>
      </c>
      <c r="B95" s="134" t="s">
        <v>113</v>
      </c>
      <c r="C95" s="135"/>
      <c r="D95" s="135"/>
      <c r="E95" s="136"/>
      <c r="F95" s="28">
        <f>F94*F67</f>
        <v>3.3333333333333332E-4</v>
      </c>
      <c r="G95" s="15">
        <f>F95*(G45+G53)</f>
        <v>1.6802071581111109</v>
      </c>
    </row>
    <row r="96" spans="1:7" ht="49.5" customHeight="1" x14ac:dyDescent="0.25">
      <c r="A96" s="69" t="s">
        <v>16</v>
      </c>
      <c r="B96" s="134" t="s">
        <v>114</v>
      </c>
      <c r="C96" s="135"/>
      <c r="D96" s="135"/>
      <c r="E96" s="136"/>
      <c r="F96" s="28">
        <f xml:space="preserve"> 40%*8%*90%*(1+8.33%+9.09%+3.03%)</f>
        <v>3.4689600000000001E-2</v>
      </c>
      <c r="G96" s="15">
        <f>F96*(G45+G53)</f>
        <v>174.85714269603361</v>
      </c>
    </row>
    <row r="97" spans="1:7" ht="48" customHeight="1" x14ac:dyDescent="0.25">
      <c r="A97" s="69" t="s">
        <v>18</v>
      </c>
      <c r="B97" s="134" t="s">
        <v>115</v>
      </c>
      <c r="C97" s="135"/>
      <c r="D97" s="135"/>
      <c r="E97" s="136"/>
      <c r="F97" s="28">
        <f>(7/30)/12</f>
        <v>1.9444444444444445E-2</v>
      </c>
      <c r="G97" s="15">
        <f>F97*(G45+G53)</f>
        <v>98.01208422314815</v>
      </c>
    </row>
    <row r="98" spans="1:7" ht="39" customHeight="1" x14ac:dyDescent="0.25">
      <c r="A98" s="72" t="s">
        <v>34</v>
      </c>
      <c r="B98" s="134" t="s">
        <v>116</v>
      </c>
      <c r="C98" s="135"/>
      <c r="D98" s="135"/>
      <c r="E98" s="136"/>
      <c r="F98" s="28">
        <f>F68*F97</f>
        <v>7.1555555555555565E-3</v>
      </c>
      <c r="G98" s="15">
        <f>F98*(G45+G53)</f>
        <v>36.068446994118524</v>
      </c>
    </row>
    <row r="99" spans="1:7" ht="29.25" customHeight="1" x14ac:dyDescent="0.25">
      <c r="A99" s="69" t="s">
        <v>36</v>
      </c>
      <c r="B99" s="134" t="s">
        <v>117</v>
      </c>
      <c r="C99" s="135"/>
      <c r="D99" s="135"/>
      <c r="E99" s="136"/>
      <c r="F99" s="19">
        <f>(40%*8%*1.94%+0.47%)</f>
        <v>5.3207999999999997E-3</v>
      </c>
      <c r="G99" s="13">
        <f>F99*(G45+G53)</f>
        <v>26.820138740632796</v>
      </c>
    </row>
    <row r="100" spans="1:7" x14ac:dyDescent="0.25">
      <c r="A100" s="29"/>
      <c r="B100" s="158" t="s">
        <v>6</v>
      </c>
      <c r="C100" s="159"/>
      <c r="D100" s="159"/>
      <c r="E100" s="160"/>
      <c r="F100" s="30">
        <f>SUM(F94:F99)</f>
        <v>7.1110400000000004E-2</v>
      </c>
      <c r="G100" s="11">
        <f>SUM(G94:G99)</f>
        <v>358.44060928843305</v>
      </c>
    </row>
    <row r="101" spans="1:7" ht="15" customHeight="1" x14ac:dyDescent="0.25">
      <c r="A101" s="31"/>
      <c r="B101" s="32"/>
      <c r="C101" s="32"/>
      <c r="D101" s="32"/>
      <c r="E101" s="32"/>
      <c r="F101" s="32"/>
      <c r="G101" s="33"/>
    </row>
    <row r="102" spans="1:7" ht="15" customHeight="1" x14ac:dyDescent="0.25">
      <c r="A102" s="73"/>
      <c r="B102" s="128" t="s">
        <v>69</v>
      </c>
      <c r="C102" s="129"/>
      <c r="D102" s="129"/>
      <c r="E102" s="130"/>
      <c r="F102" s="18"/>
      <c r="G102" s="18"/>
    </row>
    <row r="103" spans="1:7" ht="37.5" customHeight="1" x14ac:dyDescent="0.25">
      <c r="A103" s="152" t="s">
        <v>118</v>
      </c>
      <c r="B103" s="153"/>
      <c r="C103" s="153"/>
      <c r="D103" s="153"/>
      <c r="E103" s="153"/>
      <c r="F103" s="153"/>
      <c r="G103" s="154"/>
    </row>
    <row r="104" spans="1:7" ht="15" customHeight="1" x14ac:dyDescent="0.25">
      <c r="A104" s="149"/>
      <c r="B104" s="150"/>
      <c r="C104" s="150"/>
      <c r="D104" s="150"/>
      <c r="E104" s="150"/>
      <c r="F104" s="150"/>
      <c r="G104" s="151"/>
    </row>
    <row r="105" spans="1:7" ht="15" customHeight="1" x14ac:dyDescent="0.25">
      <c r="A105" s="155" t="s">
        <v>70</v>
      </c>
      <c r="B105" s="156"/>
      <c r="C105" s="156"/>
      <c r="D105" s="156"/>
      <c r="E105" s="156"/>
      <c r="F105" s="156"/>
      <c r="G105" s="157"/>
    </row>
    <row r="106" spans="1:7" ht="24" customHeight="1" x14ac:dyDescent="0.25">
      <c r="A106" s="63" t="s">
        <v>71</v>
      </c>
      <c r="B106" s="131" t="s">
        <v>72</v>
      </c>
      <c r="C106" s="132"/>
      <c r="D106" s="132"/>
      <c r="E106" s="133"/>
      <c r="F106" s="70" t="s">
        <v>48</v>
      </c>
      <c r="G106" s="69" t="s">
        <v>5</v>
      </c>
    </row>
    <row r="107" spans="1:7" ht="15" customHeight="1" x14ac:dyDescent="0.25">
      <c r="A107" s="69" t="s">
        <v>11</v>
      </c>
      <c r="B107" s="134" t="s">
        <v>73</v>
      </c>
      <c r="C107" s="135"/>
      <c r="D107" s="135"/>
      <c r="E107" s="136"/>
      <c r="F107" s="19">
        <f>(8.33%+(8.33%*1/3))/12</f>
        <v>9.2555555555555551E-3</v>
      </c>
      <c r="G107" s="15">
        <f>F107*G45</f>
        <v>39.061498777777778</v>
      </c>
    </row>
    <row r="108" spans="1:7" ht="15" customHeight="1" x14ac:dyDescent="0.25">
      <c r="A108" s="69" t="s">
        <v>13</v>
      </c>
      <c r="B108" s="134" t="s">
        <v>119</v>
      </c>
      <c r="C108" s="135"/>
      <c r="D108" s="135"/>
      <c r="E108" s="136"/>
      <c r="F108" s="19">
        <f>(1/12)/30</f>
        <v>2.7777777777777775E-3</v>
      </c>
      <c r="G108" s="15">
        <f>F108*G45</f>
        <v>11.723138888888887</v>
      </c>
    </row>
    <row r="109" spans="1:7" ht="15" customHeight="1" x14ac:dyDescent="0.25">
      <c r="A109" s="69" t="s">
        <v>16</v>
      </c>
      <c r="B109" s="134" t="s">
        <v>120</v>
      </c>
      <c r="C109" s="135"/>
      <c r="D109" s="135"/>
      <c r="E109" s="136"/>
      <c r="F109" s="34">
        <f>1.5%/12</f>
        <v>1.25E-3</v>
      </c>
      <c r="G109" s="15">
        <f>F109*G45</f>
        <v>5.2754124999999998</v>
      </c>
    </row>
    <row r="110" spans="1:7" ht="33" customHeight="1" x14ac:dyDescent="0.25">
      <c r="A110" s="69" t="s">
        <v>18</v>
      </c>
      <c r="B110" s="134" t="s">
        <v>121</v>
      </c>
      <c r="C110" s="135"/>
      <c r="D110" s="135"/>
      <c r="E110" s="136"/>
      <c r="F110" s="28">
        <f>8%/12/2</f>
        <v>3.3333333333333335E-3</v>
      </c>
      <c r="G110" s="15">
        <f>F110*G45</f>
        <v>14.067766666666667</v>
      </c>
    </row>
    <row r="111" spans="1:7" ht="28.5" customHeight="1" x14ac:dyDescent="0.25">
      <c r="A111" s="69" t="s">
        <v>34</v>
      </c>
      <c r="B111" s="134" t="s">
        <v>122</v>
      </c>
      <c r="C111" s="135"/>
      <c r="D111" s="135"/>
      <c r="E111" s="136"/>
      <c r="F111" s="35">
        <f>1.5%/12</f>
        <v>1.25E-3</v>
      </c>
      <c r="G111" s="15">
        <f>F111*G45</f>
        <v>5.2754124999999998</v>
      </c>
    </row>
    <row r="112" spans="1:7" ht="15" customHeight="1" x14ac:dyDescent="0.25">
      <c r="A112" s="69" t="s">
        <v>36</v>
      </c>
      <c r="B112" s="134" t="s">
        <v>74</v>
      </c>
      <c r="C112" s="135"/>
      <c r="D112" s="135"/>
      <c r="E112" s="136"/>
      <c r="F112" s="19">
        <f>(5/12)/30</f>
        <v>1.388888888888889E-2</v>
      </c>
      <c r="G112" s="15">
        <f>F112*G45</f>
        <v>58.615694444444451</v>
      </c>
    </row>
    <row r="113" spans="1:7" ht="15" customHeight="1" x14ac:dyDescent="0.25">
      <c r="A113" s="29"/>
      <c r="B113" s="139" t="s">
        <v>6</v>
      </c>
      <c r="C113" s="140"/>
      <c r="D113" s="140"/>
      <c r="E113" s="141"/>
      <c r="F113" s="36">
        <f>SUM(F107:F112)</f>
        <v>3.1755555555555558E-2</v>
      </c>
      <c r="G113" s="11">
        <f>SUM(G107:G112)</f>
        <v>134.01892377777779</v>
      </c>
    </row>
    <row r="114" spans="1:7" ht="44.25" customHeight="1" x14ac:dyDescent="0.25">
      <c r="A114" s="123" t="s">
        <v>123</v>
      </c>
      <c r="B114" s="124"/>
      <c r="C114" s="124"/>
      <c r="D114" s="124"/>
      <c r="E114" s="124"/>
      <c r="F114" s="124"/>
      <c r="G114" s="125"/>
    </row>
    <row r="115" spans="1:7" ht="15" customHeight="1" x14ac:dyDescent="0.25">
      <c r="A115" s="131"/>
      <c r="B115" s="132"/>
      <c r="C115" s="132"/>
      <c r="D115" s="132"/>
      <c r="E115" s="132"/>
      <c r="F115" s="132"/>
      <c r="G115" s="133"/>
    </row>
    <row r="116" spans="1:7" ht="15" customHeight="1" x14ac:dyDescent="0.25">
      <c r="A116" s="146" t="s">
        <v>75</v>
      </c>
      <c r="B116" s="147"/>
      <c r="C116" s="147"/>
      <c r="D116" s="147"/>
      <c r="E116" s="147"/>
      <c r="F116" s="147"/>
      <c r="G116" s="148"/>
    </row>
    <row r="117" spans="1:7" ht="24" customHeight="1" x14ac:dyDescent="0.25">
      <c r="A117" s="69" t="s">
        <v>76</v>
      </c>
      <c r="B117" s="131" t="s">
        <v>77</v>
      </c>
      <c r="C117" s="132"/>
      <c r="D117" s="132"/>
      <c r="E117" s="133"/>
      <c r="F117" s="70" t="s">
        <v>48</v>
      </c>
      <c r="G117" s="69" t="s">
        <v>5</v>
      </c>
    </row>
    <row r="118" spans="1:7" ht="15" customHeight="1" x14ac:dyDescent="0.25">
      <c r="A118" s="69" t="s">
        <v>11</v>
      </c>
      <c r="B118" s="134" t="s">
        <v>78</v>
      </c>
      <c r="C118" s="135"/>
      <c r="D118" s="135"/>
      <c r="E118" s="136"/>
      <c r="F118" s="37"/>
      <c r="G118" s="15"/>
    </row>
    <row r="119" spans="1:7" ht="15" customHeight="1" x14ac:dyDescent="0.25">
      <c r="A119" s="73"/>
      <c r="B119" s="139" t="s">
        <v>6</v>
      </c>
      <c r="C119" s="140"/>
      <c r="D119" s="140"/>
      <c r="E119" s="141"/>
      <c r="F119" s="38"/>
      <c r="G119" s="39"/>
    </row>
    <row r="120" spans="1:7" ht="24.75" customHeight="1" x14ac:dyDescent="0.25">
      <c r="A120" s="123" t="s">
        <v>124</v>
      </c>
      <c r="B120" s="124"/>
      <c r="C120" s="124"/>
      <c r="D120" s="124"/>
      <c r="E120" s="124"/>
      <c r="F120" s="124"/>
      <c r="G120" s="125"/>
    </row>
    <row r="121" spans="1:7" ht="15" customHeight="1" x14ac:dyDescent="0.25">
      <c r="A121" s="149"/>
      <c r="B121" s="150"/>
      <c r="C121" s="150"/>
      <c r="D121" s="150"/>
      <c r="E121" s="150"/>
      <c r="F121" s="150"/>
      <c r="G121" s="151"/>
    </row>
    <row r="122" spans="1:7" ht="15" customHeight="1" x14ac:dyDescent="0.25">
      <c r="A122" s="73"/>
      <c r="B122" s="128" t="s">
        <v>79</v>
      </c>
      <c r="C122" s="129"/>
      <c r="D122" s="129"/>
      <c r="E122" s="129"/>
      <c r="F122" s="130"/>
      <c r="G122" s="18"/>
    </row>
    <row r="123" spans="1:7" ht="24" customHeight="1" x14ac:dyDescent="0.25">
      <c r="A123" s="69">
        <v>4</v>
      </c>
      <c r="B123" s="131" t="s">
        <v>80</v>
      </c>
      <c r="C123" s="132"/>
      <c r="D123" s="132"/>
      <c r="E123" s="133"/>
      <c r="F123" s="70" t="s">
        <v>48</v>
      </c>
      <c r="G123" s="69" t="s">
        <v>5</v>
      </c>
    </row>
    <row r="124" spans="1:7" ht="15" customHeight="1" x14ac:dyDescent="0.25">
      <c r="A124" s="69" t="s">
        <v>71</v>
      </c>
      <c r="B124" s="134" t="s">
        <v>81</v>
      </c>
      <c r="C124" s="135"/>
      <c r="D124" s="135"/>
      <c r="E124" s="136"/>
      <c r="F124" s="19">
        <f>F113</f>
        <v>3.1755555555555558E-2</v>
      </c>
      <c r="G124" s="22">
        <f>G113</f>
        <v>134.01892377777779</v>
      </c>
    </row>
    <row r="125" spans="1:7" ht="15" customHeight="1" x14ac:dyDescent="0.25">
      <c r="A125" s="69" t="s">
        <v>76</v>
      </c>
      <c r="B125" s="134" t="s">
        <v>77</v>
      </c>
      <c r="C125" s="135"/>
      <c r="D125" s="135"/>
      <c r="E125" s="136"/>
      <c r="F125" s="40"/>
      <c r="G125" s="41"/>
    </row>
    <row r="126" spans="1:7" x14ac:dyDescent="0.25">
      <c r="A126" s="42"/>
      <c r="B126" s="139" t="s">
        <v>6</v>
      </c>
      <c r="C126" s="140"/>
      <c r="D126" s="140"/>
      <c r="E126" s="141"/>
      <c r="F126" s="20"/>
      <c r="G126" s="11">
        <f>SUM(G124:G125)</f>
        <v>134.01892377777779</v>
      </c>
    </row>
    <row r="127" spans="1:7" ht="15" customHeight="1" x14ac:dyDescent="0.25">
      <c r="A127" s="63"/>
      <c r="B127" s="64"/>
      <c r="C127" s="64"/>
      <c r="D127" s="64"/>
      <c r="E127" s="64"/>
      <c r="F127" s="24"/>
      <c r="G127" s="43"/>
    </row>
    <row r="128" spans="1:7" ht="15" customHeight="1" x14ac:dyDescent="0.25">
      <c r="A128" s="73"/>
      <c r="B128" s="128" t="s">
        <v>82</v>
      </c>
      <c r="C128" s="129"/>
      <c r="D128" s="129"/>
      <c r="E128" s="129"/>
      <c r="F128" s="130"/>
      <c r="G128" s="18"/>
    </row>
    <row r="129" spans="1:7" ht="15" customHeight="1" x14ac:dyDescent="0.25">
      <c r="A129" s="69">
        <v>5</v>
      </c>
      <c r="B129" s="146" t="s">
        <v>83</v>
      </c>
      <c r="C129" s="147"/>
      <c r="D129" s="147"/>
      <c r="E129" s="147"/>
      <c r="F129" s="148"/>
      <c r="G129" s="69" t="s">
        <v>5</v>
      </c>
    </row>
    <row r="130" spans="1:7" ht="15" customHeight="1" x14ac:dyDescent="0.25">
      <c r="A130" s="69" t="s">
        <v>11</v>
      </c>
      <c r="B130" s="134" t="s">
        <v>84</v>
      </c>
      <c r="C130" s="135"/>
      <c r="D130" s="135"/>
      <c r="E130" s="135"/>
      <c r="F130" s="136"/>
      <c r="G130" s="44">
        <v>0</v>
      </c>
    </row>
    <row r="131" spans="1:7" ht="15" customHeight="1" x14ac:dyDescent="0.25">
      <c r="A131" s="69" t="s">
        <v>13</v>
      </c>
      <c r="B131" s="134" t="s">
        <v>152</v>
      </c>
      <c r="C131" s="135"/>
      <c r="D131" s="135"/>
      <c r="E131" s="135"/>
      <c r="F131" s="136"/>
      <c r="G131" s="44">
        <v>0</v>
      </c>
    </row>
    <row r="132" spans="1:7" x14ac:dyDescent="0.25">
      <c r="A132" s="63" t="s">
        <v>16</v>
      </c>
      <c r="B132" s="134" t="s">
        <v>168</v>
      </c>
      <c r="C132" s="135"/>
      <c r="D132" s="135"/>
      <c r="E132" s="135"/>
      <c r="F132" s="136"/>
      <c r="G132" s="44">
        <f>Equipamento!G8</f>
        <v>3.8457675438596497</v>
      </c>
    </row>
    <row r="133" spans="1:7" x14ac:dyDescent="0.25">
      <c r="A133" s="63" t="s">
        <v>18</v>
      </c>
      <c r="B133" s="134" t="s">
        <v>97</v>
      </c>
      <c r="C133" s="135"/>
      <c r="D133" s="135"/>
      <c r="E133" s="135"/>
      <c r="F133" s="136"/>
      <c r="G133" s="45">
        <v>0</v>
      </c>
    </row>
    <row r="134" spans="1:7" ht="15" customHeight="1" x14ac:dyDescent="0.25">
      <c r="A134" s="73"/>
      <c r="B134" s="139" t="s">
        <v>6</v>
      </c>
      <c r="C134" s="140"/>
      <c r="D134" s="140"/>
      <c r="E134" s="140"/>
      <c r="F134" s="141"/>
      <c r="G134" s="11">
        <f>SUM(G130:G133)</f>
        <v>3.8457675438596497</v>
      </c>
    </row>
    <row r="135" spans="1:7" ht="26.25" customHeight="1" x14ac:dyDescent="0.25">
      <c r="A135" s="123" t="s">
        <v>125</v>
      </c>
      <c r="B135" s="124"/>
      <c r="C135" s="124"/>
      <c r="D135" s="124"/>
      <c r="E135" s="124"/>
      <c r="F135" s="124"/>
      <c r="G135" s="125"/>
    </row>
    <row r="136" spans="1:7" ht="15" customHeight="1" x14ac:dyDescent="0.25">
      <c r="A136" s="46"/>
      <c r="B136" s="32"/>
      <c r="C136" s="32"/>
      <c r="D136" s="32"/>
      <c r="E136" s="32"/>
      <c r="F136" s="24"/>
      <c r="G136" s="47"/>
    </row>
    <row r="137" spans="1:7" ht="15" customHeight="1" x14ac:dyDescent="0.25">
      <c r="A137" s="73"/>
      <c r="B137" s="128" t="s">
        <v>85</v>
      </c>
      <c r="C137" s="129"/>
      <c r="D137" s="129"/>
      <c r="E137" s="129"/>
      <c r="F137" s="130"/>
      <c r="G137" s="18"/>
    </row>
    <row r="138" spans="1:7" ht="15" customHeight="1" x14ac:dyDescent="0.25">
      <c r="A138" s="69">
        <v>6</v>
      </c>
      <c r="B138" s="131" t="s">
        <v>86</v>
      </c>
      <c r="C138" s="132"/>
      <c r="D138" s="133"/>
      <c r="E138" s="144" t="s">
        <v>48</v>
      </c>
      <c r="F138" s="145"/>
      <c r="G138" s="48" t="s">
        <v>5</v>
      </c>
    </row>
    <row r="139" spans="1:7" ht="15" customHeight="1" x14ac:dyDescent="0.25">
      <c r="A139" s="69" t="s">
        <v>11</v>
      </c>
      <c r="B139" s="134" t="s">
        <v>87</v>
      </c>
      <c r="C139" s="135"/>
      <c r="D139" s="136"/>
      <c r="E139" s="137">
        <v>0.05</v>
      </c>
      <c r="F139" s="138"/>
      <c r="G139" s="45">
        <f>(G45+G90+G100+G126+G134)*E139</f>
        <v>418.57472207241472</v>
      </c>
    </row>
    <row r="140" spans="1:7" ht="15" customHeight="1" x14ac:dyDescent="0.25">
      <c r="A140" s="69" t="s">
        <v>13</v>
      </c>
      <c r="B140" s="134" t="s">
        <v>88</v>
      </c>
      <c r="C140" s="135"/>
      <c r="D140" s="136"/>
      <c r="E140" s="137">
        <v>0.05</v>
      </c>
      <c r="F140" s="138"/>
      <c r="G140" s="45">
        <f>(G45+G90+G100+G126+G134+G139)*E140</f>
        <v>439.50345817603551</v>
      </c>
    </row>
    <row r="141" spans="1:7" ht="15" customHeight="1" x14ac:dyDescent="0.25">
      <c r="A141" s="69" t="s">
        <v>16</v>
      </c>
      <c r="B141" s="134" t="s">
        <v>89</v>
      </c>
      <c r="C141" s="135"/>
      <c r="D141" s="136"/>
      <c r="E141" s="137">
        <f>SUM(E142:F143)</f>
        <v>8.6499999999999994E-2</v>
      </c>
      <c r="F141" s="138"/>
      <c r="G141" s="41"/>
    </row>
    <row r="142" spans="1:7" ht="15" customHeight="1" x14ac:dyDescent="0.25">
      <c r="A142" s="37"/>
      <c r="B142" s="134" t="s">
        <v>151</v>
      </c>
      <c r="C142" s="135"/>
      <c r="D142" s="136"/>
      <c r="E142" s="137">
        <f>0.65%+3%</f>
        <v>3.6499999999999998E-2</v>
      </c>
      <c r="F142" s="138"/>
      <c r="G142" s="45">
        <f>E142*G157</f>
        <v>368.77876375690334</v>
      </c>
    </row>
    <row r="143" spans="1:7" ht="15" customHeight="1" x14ac:dyDescent="0.25">
      <c r="A143" s="37"/>
      <c r="B143" s="134" t="s">
        <v>126</v>
      </c>
      <c r="C143" s="135"/>
      <c r="D143" s="136"/>
      <c r="E143" s="137">
        <v>0.05</v>
      </c>
      <c r="F143" s="138"/>
      <c r="G143" s="45">
        <f>E143*G157</f>
        <v>505.17638870808679</v>
      </c>
    </row>
    <row r="144" spans="1:7" ht="15" customHeight="1" x14ac:dyDescent="0.25">
      <c r="A144" s="73"/>
      <c r="B144" s="139" t="s">
        <v>6</v>
      </c>
      <c r="C144" s="140"/>
      <c r="D144" s="141"/>
      <c r="E144" s="142">
        <f>E139+E140+E141</f>
        <v>0.1865</v>
      </c>
      <c r="F144" s="143"/>
      <c r="G144" s="49">
        <f>SUM(G139:G143)</f>
        <v>1732.0333327134404</v>
      </c>
    </row>
    <row r="145" spans="1:7" ht="17.25" customHeight="1" x14ac:dyDescent="0.25">
      <c r="A145" s="123" t="s">
        <v>127</v>
      </c>
      <c r="B145" s="124"/>
      <c r="C145" s="124"/>
      <c r="D145" s="124"/>
      <c r="E145" s="124"/>
      <c r="F145" s="124"/>
      <c r="G145" s="125"/>
    </row>
    <row r="146" spans="1:7" ht="15" customHeight="1" x14ac:dyDescent="0.25">
      <c r="A146" s="123" t="s">
        <v>128</v>
      </c>
      <c r="B146" s="124"/>
      <c r="C146" s="124"/>
      <c r="D146" s="124"/>
      <c r="E146" s="124"/>
      <c r="F146" s="124"/>
      <c r="G146" s="125"/>
    </row>
    <row r="147" spans="1:7" ht="15" customHeight="1" x14ac:dyDescent="0.25">
      <c r="A147" s="126"/>
      <c r="B147" s="126"/>
      <c r="C147" s="126"/>
      <c r="D147" s="126"/>
      <c r="E147" s="126"/>
      <c r="F147" s="126"/>
      <c r="G147" s="127"/>
    </row>
    <row r="148" spans="1:7" ht="15" customHeight="1" x14ac:dyDescent="0.25">
      <c r="A148" s="42"/>
      <c r="B148" s="128" t="s">
        <v>90</v>
      </c>
      <c r="C148" s="129"/>
      <c r="D148" s="129"/>
      <c r="E148" s="129"/>
      <c r="F148" s="130"/>
      <c r="G148" s="18"/>
    </row>
    <row r="149" spans="1:7" ht="15" customHeight="1" x14ac:dyDescent="0.25">
      <c r="A149" s="50"/>
      <c r="B149" s="131" t="s">
        <v>91</v>
      </c>
      <c r="C149" s="132"/>
      <c r="D149" s="132"/>
      <c r="E149" s="132"/>
      <c r="F149" s="133"/>
      <c r="G149" s="50" t="s">
        <v>92</v>
      </c>
    </row>
    <row r="150" spans="1:7" ht="15" customHeight="1" x14ac:dyDescent="0.25">
      <c r="A150" s="69" t="s">
        <v>11</v>
      </c>
      <c r="B150" s="117" t="s">
        <v>129</v>
      </c>
      <c r="C150" s="118"/>
      <c r="D150" s="118"/>
      <c r="E150" s="118"/>
      <c r="F150" s="119"/>
      <c r="G150" s="51">
        <f>G45</f>
        <v>4220.33</v>
      </c>
    </row>
    <row r="151" spans="1:7" ht="15" customHeight="1" x14ac:dyDescent="0.25">
      <c r="A151" s="69" t="s">
        <v>13</v>
      </c>
      <c r="B151" s="117" t="s">
        <v>130</v>
      </c>
      <c r="C151" s="118"/>
      <c r="D151" s="118"/>
      <c r="E151" s="118"/>
      <c r="F151" s="119"/>
      <c r="G151" s="51">
        <f>G90</f>
        <v>3654.8591408382226</v>
      </c>
    </row>
    <row r="152" spans="1:7" ht="15" customHeight="1" x14ac:dyDescent="0.25">
      <c r="A152" s="69" t="s">
        <v>16</v>
      </c>
      <c r="B152" s="117" t="s">
        <v>131</v>
      </c>
      <c r="C152" s="118"/>
      <c r="D152" s="118"/>
      <c r="E152" s="118"/>
      <c r="F152" s="119"/>
      <c r="G152" s="51">
        <f>G100</f>
        <v>358.44060928843305</v>
      </c>
    </row>
    <row r="153" spans="1:7" ht="15" customHeight="1" x14ac:dyDescent="0.25">
      <c r="A153" s="69" t="s">
        <v>18</v>
      </c>
      <c r="B153" s="117" t="s">
        <v>132</v>
      </c>
      <c r="C153" s="118"/>
      <c r="D153" s="118"/>
      <c r="E153" s="118"/>
      <c r="F153" s="119"/>
      <c r="G153" s="51">
        <f>G126</f>
        <v>134.01892377777779</v>
      </c>
    </row>
    <row r="154" spans="1:7" ht="15" customHeight="1" x14ac:dyDescent="0.25">
      <c r="A154" s="69" t="s">
        <v>34</v>
      </c>
      <c r="B154" s="117" t="s">
        <v>133</v>
      </c>
      <c r="C154" s="118"/>
      <c r="D154" s="118"/>
      <c r="E154" s="118"/>
      <c r="F154" s="119"/>
      <c r="G154" s="51">
        <f>G134</f>
        <v>3.8457675438596497</v>
      </c>
    </row>
    <row r="155" spans="1:7" ht="15" customHeight="1" x14ac:dyDescent="0.25">
      <c r="A155" s="52"/>
      <c r="B155" s="120" t="s">
        <v>93</v>
      </c>
      <c r="C155" s="121"/>
      <c r="D155" s="121"/>
      <c r="E155" s="121"/>
      <c r="F155" s="122"/>
      <c r="G155" s="51">
        <f>SUM(G150:G154)</f>
        <v>8371.4944414482943</v>
      </c>
    </row>
    <row r="156" spans="1:7" ht="15" customHeight="1" x14ac:dyDescent="0.25">
      <c r="A156" s="53" t="s">
        <v>36</v>
      </c>
      <c r="B156" s="117" t="s">
        <v>134</v>
      </c>
      <c r="C156" s="118"/>
      <c r="D156" s="118"/>
      <c r="E156" s="118"/>
      <c r="F156" s="119"/>
      <c r="G156" s="59">
        <f>G144</f>
        <v>1732.0333327134404</v>
      </c>
    </row>
    <row r="157" spans="1:7" ht="15" customHeight="1" x14ac:dyDescent="0.25">
      <c r="A157" s="54"/>
      <c r="B157" s="114" t="s">
        <v>94</v>
      </c>
      <c r="C157" s="115"/>
      <c r="D157" s="115"/>
      <c r="E157" s="115"/>
      <c r="F157" s="116"/>
      <c r="G157" s="60">
        <f>(G139+G140+G155)/(1-8.65/100)</f>
        <v>10103.527774161736</v>
      </c>
    </row>
    <row r="158" spans="1:7" x14ac:dyDescent="0.25">
      <c r="G158" s="86">
        <v>10103.530000000001</v>
      </c>
    </row>
  </sheetData>
  <mergeCells count="166">
    <mergeCell ref="A1:G1"/>
    <mergeCell ref="A2:G2"/>
    <mergeCell ref="A3:G3"/>
    <mergeCell ref="A4:G4"/>
    <mergeCell ref="A5:G5"/>
    <mergeCell ref="A6:G6"/>
    <mergeCell ref="A14:G14"/>
    <mergeCell ref="A15:G15"/>
    <mergeCell ref="A16:G16"/>
    <mergeCell ref="B17:E17"/>
    <mergeCell ref="F17:G17"/>
    <mergeCell ref="B18:E18"/>
    <mergeCell ref="F18:G18"/>
    <mergeCell ref="A7:G7"/>
    <mergeCell ref="A8:G8"/>
    <mergeCell ref="A9:G9"/>
    <mergeCell ref="A10:G10"/>
    <mergeCell ref="A12:G12"/>
    <mergeCell ref="A13:G13"/>
    <mergeCell ref="A24:D24"/>
    <mergeCell ref="F24:G24"/>
    <mergeCell ref="A25:G25"/>
    <mergeCell ref="A26:G26"/>
    <mergeCell ref="A28:G28"/>
    <mergeCell ref="A29:G29"/>
    <mergeCell ref="B19:E19"/>
    <mergeCell ref="F19:G19"/>
    <mergeCell ref="B20:E20"/>
    <mergeCell ref="F20:G20"/>
    <mergeCell ref="A22:G22"/>
    <mergeCell ref="A23:D23"/>
    <mergeCell ref="F23:G23"/>
    <mergeCell ref="B34:E34"/>
    <mergeCell ref="F34:G34"/>
    <mergeCell ref="B35:E35"/>
    <mergeCell ref="F35:G35"/>
    <mergeCell ref="A36:G36"/>
    <mergeCell ref="B37:E37"/>
    <mergeCell ref="A30:G30"/>
    <mergeCell ref="B31:E31"/>
    <mergeCell ref="F31:G31"/>
    <mergeCell ref="B32:E32"/>
    <mergeCell ref="F32:G32"/>
    <mergeCell ref="B33:E33"/>
    <mergeCell ref="F33:G33"/>
    <mergeCell ref="B44:E44"/>
    <mergeCell ref="B45:E45"/>
    <mergeCell ref="A46:G46"/>
    <mergeCell ref="A47:G47"/>
    <mergeCell ref="B48:E48"/>
    <mergeCell ref="A49:G49"/>
    <mergeCell ref="B38:E38"/>
    <mergeCell ref="B39:E39"/>
    <mergeCell ref="B40:E40"/>
    <mergeCell ref="B41:E41"/>
    <mergeCell ref="B42:E42"/>
    <mergeCell ref="B43:E43"/>
    <mergeCell ref="A56:G56"/>
    <mergeCell ref="A58:G58"/>
    <mergeCell ref="B59:E59"/>
    <mergeCell ref="B60:E60"/>
    <mergeCell ref="B61:E61"/>
    <mergeCell ref="B62:E62"/>
    <mergeCell ref="B50:F50"/>
    <mergeCell ref="B51:E51"/>
    <mergeCell ref="B52:E52"/>
    <mergeCell ref="B53:E53"/>
    <mergeCell ref="A54:G54"/>
    <mergeCell ref="A55:G55"/>
    <mergeCell ref="A69:G69"/>
    <mergeCell ref="A70:G70"/>
    <mergeCell ref="A71:G71"/>
    <mergeCell ref="A73:G73"/>
    <mergeCell ref="B74:F74"/>
    <mergeCell ref="B75:F75"/>
    <mergeCell ref="B63:E63"/>
    <mergeCell ref="B64:E64"/>
    <mergeCell ref="B65:E65"/>
    <mergeCell ref="B66:E66"/>
    <mergeCell ref="B67:E67"/>
    <mergeCell ref="B68:E68"/>
    <mergeCell ref="A82:G82"/>
    <mergeCell ref="A83:G83"/>
    <mergeCell ref="B85:F85"/>
    <mergeCell ref="B86:F86"/>
    <mergeCell ref="B87:F87"/>
    <mergeCell ref="B88:F88"/>
    <mergeCell ref="B76:F76"/>
    <mergeCell ref="B77:F77"/>
    <mergeCell ref="B78:F78"/>
    <mergeCell ref="B79:F79"/>
    <mergeCell ref="B80:F80"/>
    <mergeCell ref="B81:F81"/>
    <mergeCell ref="B95:E95"/>
    <mergeCell ref="B96:E96"/>
    <mergeCell ref="B97:E97"/>
    <mergeCell ref="B98:E98"/>
    <mergeCell ref="B99:E99"/>
    <mergeCell ref="B100:E100"/>
    <mergeCell ref="B89:F89"/>
    <mergeCell ref="B90:F90"/>
    <mergeCell ref="A91:G91"/>
    <mergeCell ref="B92:E92"/>
    <mergeCell ref="B93:E93"/>
    <mergeCell ref="B94:E94"/>
    <mergeCell ref="B108:E108"/>
    <mergeCell ref="B109:E109"/>
    <mergeCell ref="B110:E110"/>
    <mergeCell ref="B111:E111"/>
    <mergeCell ref="B112:E112"/>
    <mergeCell ref="B113:E113"/>
    <mergeCell ref="B102:E102"/>
    <mergeCell ref="A103:G103"/>
    <mergeCell ref="A104:G104"/>
    <mergeCell ref="A105:G105"/>
    <mergeCell ref="B106:E106"/>
    <mergeCell ref="B107:E107"/>
    <mergeCell ref="A120:G120"/>
    <mergeCell ref="A121:G121"/>
    <mergeCell ref="B122:F122"/>
    <mergeCell ref="B123:E123"/>
    <mergeCell ref="B124:E124"/>
    <mergeCell ref="B125:E125"/>
    <mergeCell ref="A114:G114"/>
    <mergeCell ref="A115:G115"/>
    <mergeCell ref="A116:G116"/>
    <mergeCell ref="B117:E117"/>
    <mergeCell ref="B118:E118"/>
    <mergeCell ref="B119:E119"/>
    <mergeCell ref="B133:F133"/>
    <mergeCell ref="B134:F134"/>
    <mergeCell ref="A135:G135"/>
    <mergeCell ref="B137:F137"/>
    <mergeCell ref="B138:D138"/>
    <mergeCell ref="E138:F138"/>
    <mergeCell ref="B126:E126"/>
    <mergeCell ref="B128:F128"/>
    <mergeCell ref="B129:F129"/>
    <mergeCell ref="B130:F130"/>
    <mergeCell ref="B131:F131"/>
    <mergeCell ref="B132:F132"/>
    <mergeCell ref="B142:D142"/>
    <mergeCell ref="E142:F142"/>
    <mergeCell ref="B143:D143"/>
    <mergeCell ref="E143:F143"/>
    <mergeCell ref="B144:D144"/>
    <mergeCell ref="E144:F144"/>
    <mergeCell ref="B139:D139"/>
    <mergeCell ref="E139:F139"/>
    <mergeCell ref="B140:D140"/>
    <mergeCell ref="E140:F140"/>
    <mergeCell ref="B141:D141"/>
    <mergeCell ref="E141:F141"/>
    <mergeCell ref="B157:F157"/>
    <mergeCell ref="B151:F151"/>
    <mergeCell ref="B152:F152"/>
    <mergeCell ref="B153:F153"/>
    <mergeCell ref="B154:F154"/>
    <mergeCell ref="B155:F155"/>
    <mergeCell ref="B156:F156"/>
    <mergeCell ref="A145:G145"/>
    <mergeCell ref="A146:G146"/>
    <mergeCell ref="A147:G147"/>
    <mergeCell ref="B148:F148"/>
    <mergeCell ref="B149:F149"/>
    <mergeCell ref="B150:F150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5" max="16383" man="1"/>
    <brk id="91" max="16383" man="1"/>
    <brk id="13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DFE9"/>
  </sheetPr>
  <dimension ref="A1:G158"/>
  <sheetViews>
    <sheetView topLeftCell="A151" zoomScale="115" zoomScaleNormal="115" workbookViewId="0">
      <selection activeCell="G134" sqref="G134"/>
    </sheetView>
  </sheetViews>
  <sheetFormatPr defaultColWidth="9.140625" defaultRowHeight="15" x14ac:dyDescent="0.25"/>
  <cols>
    <col min="1" max="1" width="6.140625" style="1" customWidth="1"/>
    <col min="2" max="5" width="15.7109375" style="1" customWidth="1"/>
    <col min="6" max="7" width="12.7109375" style="1" customWidth="1"/>
    <col min="8" max="16384" width="9.140625" style="1"/>
  </cols>
  <sheetData>
    <row r="1" spans="1:7" x14ac:dyDescent="0.25">
      <c r="A1" s="204" t="s">
        <v>0</v>
      </c>
      <c r="B1" s="204"/>
      <c r="C1" s="204"/>
      <c r="D1" s="204"/>
      <c r="E1" s="204"/>
      <c r="F1" s="204"/>
      <c r="G1" s="204"/>
    </row>
    <row r="2" spans="1:7" x14ac:dyDescent="0.25">
      <c r="A2" s="204" t="s">
        <v>1</v>
      </c>
      <c r="B2" s="204"/>
      <c r="C2" s="204"/>
      <c r="D2" s="204"/>
      <c r="E2" s="204"/>
      <c r="F2" s="204"/>
      <c r="G2" s="204"/>
    </row>
    <row r="3" spans="1:7" x14ac:dyDescent="0.25">
      <c r="A3" s="204" t="s">
        <v>2</v>
      </c>
      <c r="B3" s="204"/>
      <c r="C3" s="204"/>
      <c r="D3" s="204"/>
      <c r="E3" s="204"/>
      <c r="F3" s="204"/>
      <c r="G3" s="204"/>
    </row>
    <row r="4" spans="1:7" x14ac:dyDescent="0.25">
      <c r="A4" s="204" t="s">
        <v>3</v>
      </c>
      <c r="B4" s="204"/>
      <c r="C4" s="204"/>
      <c r="D4" s="204"/>
      <c r="E4" s="204"/>
      <c r="F4" s="204"/>
      <c r="G4" s="204"/>
    </row>
    <row r="5" spans="1:7" x14ac:dyDescent="0.25">
      <c r="A5" s="204" t="s">
        <v>4</v>
      </c>
      <c r="B5" s="204"/>
      <c r="C5" s="204"/>
      <c r="D5" s="204"/>
      <c r="E5" s="204"/>
      <c r="F5" s="204"/>
      <c r="G5" s="204"/>
    </row>
    <row r="6" spans="1:7" x14ac:dyDescent="0.25">
      <c r="A6" s="212"/>
      <c r="B6" s="212"/>
      <c r="C6" s="212"/>
      <c r="D6" s="212"/>
      <c r="E6" s="212"/>
      <c r="F6" s="212"/>
      <c r="G6" s="212"/>
    </row>
    <row r="7" spans="1:7" ht="48" customHeight="1" x14ac:dyDescent="0.25">
      <c r="A7" s="204" t="s">
        <v>159</v>
      </c>
      <c r="B7" s="204"/>
      <c r="C7" s="204"/>
      <c r="D7" s="204"/>
      <c r="E7" s="204"/>
      <c r="F7" s="204"/>
      <c r="G7" s="204"/>
    </row>
    <row r="8" spans="1:7" ht="15.75" customHeight="1" x14ac:dyDescent="0.25">
      <c r="A8" s="205"/>
      <c r="B8" s="205"/>
      <c r="C8" s="205"/>
      <c r="D8" s="205"/>
      <c r="E8" s="205"/>
      <c r="F8" s="205"/>
      <c r="G8" s="205"/>
    </row>
    <row r="9" spans="1:7" ht="15.75" customHeight="1" x14ac:dyDescent="0.25">
      <c r="A9" s="206" t="s">
        <v>7</v>
      </c>
      <c r="B9" s="207"/>
      <c r="C9" s="207"/>
      <c r="D9" s="207"/>
      <c r="E9" s="207"/>
      <c r="F9" s="207"/>
      <c r="G9" s="208"/>
    </row>
    <row r="10" spans="1:7" ht="32.25" customHeight="1" x14ac:dyDescent="0.25">
      <c r="A10" s="128" t="s">
        <v>8</v>
      </c>
      <c r="B10" s="129"/>
      <c r="C10" s="129"/>
      <c r="D10" s="129"/>
      <c r="E10" s="129"/>
      <c r="F10" s="129"/>
      <c r="G10" s="130"/>
    </row>
    <row r="11" spans="1:7" ht="15" customHeight="1" x14ac:dyDescent="0.25">
      <c r="A11" s="74"/>
      <c r="B11" s="2"/>
      <c r="C11" s="2"/>
      <c r="D11" s="2"/>
      <c r="E11" s="2"/>
      <c r="F11" s="2"/>
      <c r="G11" s="75"/>
    </row>
    <row r="12" spans="1:7" ht="15" customHeight="1" x14ac:dyDescent="0.25">
      <c r="A12" s="209" t="s">
        <v>98</v>
      </c>
      <c r="B12" s="210"/>
      <c r="C12" s="210"/>
      <c r="D12" s="210"/>
      <c r="E12" s="210"/>
      <c r="F12" s="210"/>
      <c r="G12" s="211"/>
    </row>
    <row r="13" spans="1:7" ht="15" customHeight="1" x14ac:dyDescent="0.25">
      <c r="A13" s="209" t="s">
        <v>99</v>
      </c>
      <c r="B13" s="210"/>
      <c r="C13" s="210"/>
      <c r="D13" s="210"/>
      <c r="E13" s="210"/>
      <c r="F13" s="210"/>
      <c r="G13" s="211"/>
    </row>
    <row r="14" spans="1:7" ht="15" customHeight="1" x14ac:dyDescent="0.25">
      <c r="A14" s="209" t="s">
        <v>9</v>
      </c>
      <c r="B14" s="210"/>
      <c r="C14" s="210"/>
      <c r="D14" s="210"/>
      <c r="E14" s="210"/>
      <c r="F14" s="210"/>
      <c r="G14" s="211"/>
    </row>
    <row r="15" spans="1:7" ht="15" customHeight="1" x14ac:dyDescent="0.25">
      <c r="A15" s="213"/>
      <c r="B15" s="214"/>
      <c r="C15" s="214"/>
      <c r="D15" s="214"/>
      <c r="E15" s="214"/>
      <c r="F15" s="214"/>
      <c r="G15" s="215"/>
    </row>
    <row r="16" spans="1:7" ht="15" customHeight="1" x14ac:dyDescent="0.25">
      <c r="A16" s="128" t="s">
        <v>10</v>
      </c>
      <c r="B16" s="129"/>
      <c r="C16" s="129"/>
      <c r="D16" s="129"/>
      <c r="E16" s="129"/>
      <c r="F16" s="129"/>
      <c r="G16" s="130"/>
    </row>
    <row r="17" spans="1:7" ht="15" customHeight="1" x14ac:dyDescent="0.25">
      <c r="A17" s="69" t="s">
        <v>11</v>
      </c>
      <c r="B17" s="198" t="s">
        <v>12</v>
      </c>
      <c r="C17" s="199"/>
      <c r="D17" s="199"/>
      <c r="E17" s="200"/>
      <c r="F17" s="175">
        <f ca="1">NOW()</f>
        <v>45791.432160185184</v>
      </c>
      <c r="G17" s="176"/>
    </row>
    <row r="18" spans="1:7" ht="15" customHeight="1" x14ac:dyDescent="0.25">
      <c r="A18" s="69" t="s">
        <v>13</v>
      </c>
      <c r="B18" s="198" t="s">
        <v>14</v>
      </c>
      <c r="C18" s="199"/>
      <c r="D18" s="199"/>
      <c r="E18" s="200"/>
      <c r="F18" s="149" t="s">
        <v>15</v>
      </c>
      <c r="G18" s="151"/>
    </row>
    <row r="19" spans="1:7" ht="29.25" customHeight="1" x14ac:dyDescent="0.25">
      <c r="A19" s="72" t="s">
        <v>16</v>
      </c>
      <c r="B19" s="193" t="s">
        <v>17</v>
      </c>
      <c r="C19" s="194"/>
      <c r="D19" s="194"/>
      <c r="E19" s="195"/>
      <c r="F19" s="196" t="s">
        <v>203</v>
      </c>
      <c r="G19" s="197"/>
    </row>
    <row r="20" spans="1:7" ht="15.75" customHeight="1" x14ac:dyDescent="0.25">
      <c r="A20" s="69" t="s">
        <v>18</v>
      </c>
      <c r="B20" s="198" t="s">
        <v>100</v>
      </c>
      <c r="C20" s="199"/>
      <c r="D20" s="199"/>
      <c r="E20" s="200"/>
      <c r="F20" s="191">
        <v>12</v>
      </c>
      <c r="G20" s="192"/>
    </row>
    <row r="21" spans="1:7" ht="15" customHeight="1" x14ac:dyDescent="0.25">
      <c r="A21" s="3"/>
      <c r="B21" s="3"/>
      <c r="C21" s="3"/>
      <c r="D21" s="3"/>
      <c r="E21" s="3"/>
      <c r="F21" s="3"/>
      <c r="G21" s="3"/>
    </row>
    <row r="22" spans="1:7" ht="15" customHeight="1" x14ac:dyDescent="0.25">
      <c r="A22" s="128" t="s">
        <v>19</v>
      </c>
      <c r="B22" s="129"/>
      <c r="C22" s="129"/>
      <c r="D22" s="129"/>
      <c r="E22" s="129"/>
      <c r="F22" s="129"/>
      <c r="G22" s="130"/>
    </row>
    <row r="23" spans="1:7" ht="50.25" customHeight="1" x14ac:dyDescent="0.25">
      <c r="A23" s="201" t="s">
        <v>20</v>
      </c>
      <c r="B23" s="202"/>
      <c r="C23" s="202"/>
      <c r="D23" s="203"/>
      <c r="E23" s="74" t="s">
        <v>21</v>
      </c>
      <c r="F23" s="201" t="s">
        <v>22</v>
      </c>
      <c r="G23" s="203"/>
    </row>
    <row r="24" spans="1:7" ht="15.75" customHeight="1" x14ac:dyDescent="0.25">
      <c r="A24" s="188" t="s">
        <v>162</v>
      </c>
      <c r="B24" s="189"/>
      <c r="C24" s="189"/>
      <c r="D24" s="190"/>
      <c r="E24" s="74" t="s">
        <v>23</v>
      </c>
      <c r="F24" s="191">
        <v>1</v>
      </c>
      <c r="G24" s="192"/>
    </row>
    <row r="25" spans="1:7" ht="28.5" customHeight="1" x14ac:dyDescent="0.25">
      <c r="A25" s="123" t="s">
        <v>101</v>
      </c>
      <c r="B25" s="124"/>
      <c r="C25" s="124"/>
      <c r="D25" s="124"/>
      <c r="E25" s="124"/>
      <c r="F25" s="124"/>
      <c r="G25" s="125"/>
    </row>
    <row r="26" spans="1:7" ht="33.75" customHeight="1" x14ac:dyDescent="0.25">
      <c r="A26" s="123" t="s">
        <v>102</v>
      </c>
      <c r="B26" s="124"/>
      <c r="C26" s="124"/>
      <c r="D26" s="124"/>
      <c r="E26" s="124"/>
      <c r="F26" s="124"/>
      <c r="G26" s="125"/>
    </row>
    <row r="27" spans="1:7" ht="15" customHeight="1" x14ac:dyDescent="0.25">
      <c r="A27" s="4"/>
      <c r="B27" s="5"/>
      <c r="C27" s="5"/>
      <c r="D27" s="5"/>
      <c r="E27" s="5"/>
      <c r="F27" s="5"/>
      <c r="G27" s="6"/>
    </row>
    <row r="28" spans="1:7" ht="15" customHeight="1" x14ac:dyDescent="0.25">
      <c r="A28" s="158" t="s">
        <v>24</v>
      </c>
      <c r="B28" s="159"/>
      <c r="C28" s="159"/>
      <c r="D28" s="159"/>
      <c r="E28" s="159"/>
      <c r="F28" s="159"/>
      <c r="G28" s="160"/>
    </row>
    <row r="29" spans="1:7" ht="15" customHeight="1" x14ac:dyDescent="0.25">
      <c r="A29" s="180" t="s">
        <v>25</v>
      </c>
      <c r="B29" s="181"/>
      <c r="C29" s="181"/>
      <c r="D29" s="181"/>
      <c r="E29" s="181"/>
      <c r="F29" s="181"/>
      <c r="G29" s="182"/>
    </row>
    <row r="30" spans="1:7" ht="15" customHeight="1" x14ac:dyDescent="0.25">
      <c r="A30" s="180" t="s">
        <v>26</v>
      </c>
      <c r="B30" s="181"/>
      <c r="C30" s="181"/>
      <c r="D30" s="181"/>
      <c r="E30" s="181"/>
      <c r="F30" s="181"/>
      <c r="G30" s="182"/>
    </row>
    <row r="31" spans="1:7" ht="15" customHeight="1" x14ac:dyDescent="0.25">
      <c r="A31" s="69">
        <v>1</v>
      </c>
      <c r="B31" s="134" t="s">
        <v>27</v>
      </c>
      <c r="C31" s="135"/>
      <c r="D31" s="135"/>
      <c r="E31" s="136"/>
      <c r="F31" s="131" t="str">
        <f>A24</f>
        <v>Apoio Administrativo</v>
      </c>
      <c r="G31" s="133"/>
    </row>
    <row r="32" spans="1:7" ht="15" customHeight="1" x14ac:dyDescent="0.25">
      <c r="A32" s="69">
        <v>2</v>
      </c>
      <c r="B32" s="134" t="s">
        <v>28</v>
      </c>
      <c r="C32" s="135"/>
      <c r="D32" s="135"/>
      <c r="E32" s="136"/>
      <c r="F32" s="131" t="s">
        <v>161</v>
      </c>
      <c r="G32" s="133"/>
    </row>
    <row r="33" spans="1:7" ht="15" customHeight="1" x14ac:dyDescent="0.25">
      <c r="A33" s="72">
        <v>3</v>
      </c>
      <c r="B33" s="183" t="s">
        <v>179</v>
      </c>
      <c r="C33" s="184"/>
      <c r="D33" s="184"/>
      <c r="E33" s="185"/>
      <c r="F33" s="186">
        <f>'Pesquisa Órgaos Públicos'!O6</f>
        <v>5703.9716666666673</v>
      </c>
      <c r="G33" s="187"/>
    </row>
    <row r="34" spans="1:7" ht="15" customHeight="1" x14ac:dyDescent="0.25">
      <c r="A34" s="69">
        <v>4</v>
      </c>
      <c r="B34" s="134" t="s">
        <v>29</v>
      </c>
      <c r="C34" s="135"/>
      <c r="D34" s="135"/>
      <c r="E34" s="136"/>
      <c r="F34" s="131" t="str">
        <f>A24</f>
        <v>Apoio Administrativo</v>
      </c>
      <c r="G34" s="133"/>
    </row>
    <row r="35" spans="1:7" ht="29.25" customHeight="1" x14ac:dyDescent="0.25">
      <c r="A35" s="69">
        <v>5</v>
      </c>
      <c r="B35" s="134" t="s">
        <v>180</v>
      </c>
      <c r="C35" s="135"/>
      <c r="D35" s="135"/>
      <c r="E35" s="136"/>
      <c r="F35" s="175" t="s">
        <v>95</v>
      </c>
      <c r="G35" s="176"/>
    </row>
    <row r="36" spans="1:7" ht="15" customHeight="1" x14ac:dyDescent="0.25">
      <c r="A36" s="149"/>
      <c r="B36" s="150"/>
      <c r="C36" s="150"/>
      <c r="D36" s="150"/>
      <c r="E36" s="150"/>
      <c r="F36" s="150"/>
      <c r="G36" s="151"/>
    </row>
    <row r="37" spans="1:7" ht="15" customHeight="1" x14ac:dyDescent="0.25">
      <c r="A37" s="7"/>
      <c r="B37" s="177" t="s">
        <v>103</v>
      </c>
      <c r="C37" s="178"/>
      <c r="D37" s="178"/>
      <c r="E37" s="179"/>
      <c r="F37" s="8"/>
      <c r="G37" s="9"/>
    </row>
    <row r="38" spans="1:7" ht="15" customHeight="1" x14ac:dyDescent="0.25">
      <c r="A38" s="69">
        <v>1</v>
      </c>
      <c r="B38" s="131" t="s">
        <v>30</v>
      </c>
      <c r="C38" s="132"/>
      <c r="D38" s="132"/>
      <c r="E38" s="133"/>
      <c r="F38" s="69" t="s">
        <v>31</v>
      </c>
      <c r="G38" s="69" t="s">
        <v>5</v>
      </c>
    </row>
    <row r="39" spans="1:7" ht="15" customHeight="1" x14ac:dyDescent="0.25">
      <c r="A39" s="72" t="s">
        <v>11</v>
      </c>
      <c r="B39" s="146" t="s">
        <v>178</v>
      </c>
      <c r="C39" s="147"/>
      <c r="D39" s="147"/>
      <c r="E39" s="148"/>
      <c r="F39" s="10">
        <v>1</v>
      </c>
      <c r="G39" s="11">
        <f>F33</f>
        <v>5703.9716666666673</v>
      </c>
    </row>
    <row r="40" spans="1:7" ht="15" customHeight="1" x14ac:dyDescent="0.25">
      <c r="A40" s="69" t="s">
        <v>13</v>
      </c>
      <c r="B40" s="134" t="s">
        <v>104</v>
      </c>
      <c r="C40" s="135"/>
      <c r="D40" s="135"/>
      <c r="E40" s="136"/>
      <c r="F40" s="12">
        <v>0</v>
      </c>
      <c r="G40" s="13">
        <f>G39*F40</f>
        <v>0</v>
      </c>
    </row>
    <row r="41" spans="1:7" ht="15" customHeight="1" x14ac:dyDescent="0.25">
      <c r="A41" s="69" t="s">
        <v>16</v>
      </c>
      <c r="B41" s="134" t="s">
        <v>32</v>
      </c>
      <c r="C41" s="135"/>
      <c r="D41" s="135"/>
      <c r="E41" s="136"/>
      <c r="F41" s="14">
        <v>0</v>
      </c>
      <c r="G41" s="15">
        <f>G40*F41</f>
        <v>0</v>
      </c>
    </row>
    <row r="42" spans="1:7" ht="15" customHeight="1" x14ac:dyDescent="0.25">
      <c r="A42" s="69" t="s">
        <v>18</v>
      </c>
      <c r="B42" s="134" t="s">
        <v>33</v>
      </c>
      <c r="C42" s="135"/>
      <c r="D42" s="135"/>
      <c r="E42" s="136"/>
      <c r="F42" s="14">
        <v>0</v>
      </c>
      <c r="G42" s="15">
        <f>G41*F42</f>
        <v>0</v>
      </c>
    </row>
    <row r="43" spans="1:7" ht="15" customHeight="1" x14ac:dyDescent="0.25">
      <c r="A43" s="69" t="s">
        <v>34</v>
      </c>
      <c r="B43" s="134" t="s">
        <v>35</v>
      </c>
      <c r="C43" s="135"/>
      <c r="D43" s="135"/>
      <c r="E43" s="136"/>
      <c r="F43" s="14">
        <v>0</v>
      </c>
      <c r="G43" s="15">
        <f>G42*F43</f>
        <v>0</v>
      </c>
    </row>
    <row r="44" spans="1:7" ht="15" customHeight="1" x14ac:dyDescent="0.25">
      <c r="A44" s="69" t="s">
        <v>36</v>
      </c>
      <c r="B44" s="134" t="s">
        <v>37</v>
      </c>
      <c r="C44" s="135"/>
      <c r="D44" s="135"/>
      <c r="E44" s="136"/>
      <c r="F44" s="14"/>
      <c r="G44" s="15"/>
    </row>
    <row r="45" spans="1:7" ht="15" customHeight="1" x14ac:dyDescent="0.25">
      <c r="A45" s="16"/>
      <c r="B45" s="139" t="s">
        <v>38</v>
      </c>
      <c r="C45" s="140"/>
      <c r="D45" s="140"/>
      <c r="E45" s="141"/>
      <c r="F45" s="17">
        <f>SUM(F39:F44)</f>
        <v>1</v>
      </c>
      <c r="G45" s="11">
        <f>SUM(G39:G44)</f>
        <v>5703.9716666666673</v>
      </c>
    </row>
    <row r="46" spans="1:7" ht="15" customHeight="1" x14ac:dyDescent="0.25">
      <c r="A46" s="172" t="s">
        <v>105</v>
      </c>
      <c r="B46" s="173"/>
      <c r="C46" s="173"/>
      <c r="D46" s="173"/>
      <c r="E46" s="173"/>
      <c r="F46" s="173"/>
      <c r="G46" s="174"/>
    </row>
    <row r="47" spans="1:7" ht="15" customHeight="1" x14ac:dyDescent="0.25">
      <c r="A47" s="149"/>
      <c r="B47" s="150"/>
      <c r="C47" s="150"/>
      <c r="D47" s="150"/>
      <c r="E47" s="150"/>
      <c r="F47" s="150"/>
      <c r="G47" s="151"/>
    </row>
    <row r="48" spans="1:7" ht="15" customHeight="1" x14ac:dyDescent="0.25">
      <c r="A48" s="73"/>
      <c r="B48" s="128" t="s">
        <v>39</v>
      </c>
      <c r="C48" s="129"/>
      <c r="D48" s="129"/>
      <c r="E48" s="130"/>
      <c r="F48" s="18"/>
      <c r="G48" s="18"/>
    </row>
    <row r="49" spans="1:7" ht="15" customHeight="1" x14ac:dyDescent="0.25">
      <c r="A49" s="146" t="s">
        <v>40</v>
      </c>
      <c r="B49" s="147"/>
      <c r="C49" s="147"/>
      <c r="D49" s="147"/>
      <c r="E49" s="147"/>
      <c r="F49" s="147"/>
      <c r="G49" s="148"/>
    </row>
    <row r="50" spans="1:7" ht="15" customHeight="1" x14ac:dyDescent="0.25">
      <c r="A50" s="69" t="s">
        <v>41</v>
      </c>
      <c r="B50" s="146" t="s">
        <v>42</v>
      </c>
      <c r="C50" s="147"/>
      <c r="D50" s="147"/>
      <c r="E50" s="147"/>
      <c r="F50" s="148"/>
      <c r="G50" s="69" t="s">
        <v>5</v>
      </c>
    </row>
    <row r="51" spans="1:7" ht="15" customHeight="1" x14ac:dyDescent="0.25">
      <c r="A51" s="69" t="s">
        <v>11</v>
      </c>
      <c r="B51" s="134" t="s">
        <v>43</v>
      </c>
      <c r="C51" s="135"/>
      <c r="D51" s="135"/>
      <c r="E51" s="136"/>
      <c r="F51" s="19">
        <v>8.3299999999999999E-2</v>
      </c>
      <c r="G51" s="15">
        <f>F51*G45</f>
        <v>475.14083983333336</v>
      </c>
    </row>
    <row r="52" spans="1:7" ht="15" customHeight="1" x14ac:dyDescent="0.25">
      <c r="A52" s="69" t="s">
        <v>13</v>
      </c>
      <c r="B52" s="134" t="s">
        <v>44</v>
      </c>
      <c r="C52" s="135"/>
      <c r="D52" s="135"/>
      <c r="E52" s="136"/>
      <c r="F52" s="19">
        <f>8.33%+(8.33%*1/3)</f>
        <v>0.11106666666666666</v>
      </c>
      <c r="G52" s="15">
        <f>F52*G45</f>
        <v>633.52111977777781</v>
      </c>
    </row>
    <row r="53" spans="1:7" ht="15" customHeight="1" x14ac:dyDescent="0.25">
      <c r="A53" s="73"/>
      <c r="B53" s="139" t="s">
        <v>6</v>
      </c>
      <c r="C53" s="140"/>
      <c r="D53" s="140"/>
      <c r="E53" s="141"/>
      <c r="F53" s="20">
        <f>SUM(F51:F52)</f>
        <v>0.19436666666666666</v>
      </c>
      <c r="G53" s="11">
        <f>SUM(G51:G52)</f>
        <v>1108.6619596111111</v>
      </c>
    </row>
    <row r="54" spans="1:7" ht="28.5" customHeight="1" x14ac:dyDescent="0.25">
      <c r="A54" s="123" t="s">
        <v>106</v>
      </c>
      <c r="B54" s="124"/>
      <c r="C54" s="124"/>
      <c r="D54" s="124"/>
      <c r="E54" s="124"/>
      <c r="F54" s="124"/>
      <c r="G54" s="125"/>
    </row>
    <row r="55" spans="1:7" ht="30" customHeight="1" x14ac:dyDescent="0.25">
      <c r="A55" s="123" t="s">
        <v>107</v>
      </c>
      <c r="B55" s="124"/>
      <c r="C55" s="124"/>
      <c r="D55" s="124"/>
      <c r="E55" s="124"/>
      <c r="F55" s="124"/>
      <c r="G55" s="125"/>
    </row>
    <row r="56" spans="1:7" ht="27.75" customHeight="1" x14ac:dyDescent="0.25">
      <c r="A56" s="170" t="s">
        <v>167</v>
      </c>
      <c r="B56" s="170"/>
      <c r="C56" s="170"/>
      <c r="D56" s="170"/>
      <c r="E56" s="170"/>
      <c r="F56" s="170"/>
      <c r="G56" s="171"/>
    </row>
    <row r="57" spans="1:7" ht="15" customHeight="1" x14ac:dyDescent="0.25">
      <c r="A57" s="66"/>
      <c r="B57" s="67"/>
      <c r="C57" s="67"/>
      <c r="D57" s="67"/>
      <c r="E57" s="67"/>
      <c r="F57" s="67"/>
      <c r="G57" s="68"/>
    </row>
    <row r="58" spans="1:7" ht="31.5" customHeight="1" x14ac:dyDescent="0.25">
      <c r="A58" s="146" t="s">
        <v>45</v>
      </c>
      <c r="B58" s="147"/>
      <c r="C58" s="147"/>
      <c r="D58" s="147"/>
      <c r="E58" s="147"/>
      <c r="F58" s="147"/>
      <c r="G58" s="148"/>
    </row>
    <row r="59" spans="1:7" ht="24" customHeight="1" x14ac:dyDescent="0.25">
      <c r="A59" s="69" t="s">
        <v>46</v>
      </c>
      <c r="B59" s="146" t="s">
        <v>47</v>
      </c>
      <c r="C59" s="147"/>
      <c r="D59" s="147"/>
      <c r="E59" s="148"/>
      <c r="F59" s="70" t="s">
        <v>48</v>
      </c>
      <c r="G59" s="69" t="s">
        <v>5</v>
      </c>
    </row>
    <row r="60" spans="1:7" ht="15" customHeight="1" x14ac:dyDescent="0.25">
      <c r="A60" s="69" t="s">
        <v>11</v>
      </c>
      <c r="B60" s="134" t="s">
        <v>49</v>
      </c>
      <c r="C60" s="135"/>
      <c r="D60" s="135"/>
      <c r="E60" s="136"/>
      <c r="F60" s="21">
        <v>0.2</v>
      </c>
      <c r="G60" s="22">
        <f>F60*(G45+G53+G126)</f>
        <v>1398.7532830851853</v>
      </c>
    </row>
    <row r="61" spans="1:7" ht="15" customHeight="1" x14ac:dyDescent="0.25">
      <c r="A61" s="69" t="s">
        <v>13</v>
      </c>
      <c r="B61" s="134" t="s">
        <v>50</v>
      </c>
      <c r="C61" s="135"/>
      <c r="D61" s="135"/>
      <c r="E61" s="136"/>
      <c r="F61" s="21">
        <v>2.5000000000000001E-2</v>
      </c>
      <c r="G61" s="22">
        <f>F61*(G45+G53+G126)</f>
        <v>174.84416038564817</v>
      </c>
    </row>
    <row r="62" spans="1:7" ht="15" customHeight="1" x14ac:dyDescent="0.25">
      <c r="A62" s="69" t="s">
        <v>16</v>
      </c>
      <c r="B62" s="134" t="s">
        <v>51</v>
      </c>
      <c r="C62" s="135"/>
      <c r="D62" s="135"/>
      <c r="E62" s="136"/>
      <c r="F62" s="21">
        <v>0.03</v>
      </c>
      <c r="G62" s="22">
        <f>F62*(G45+G53+G126)</f>
        <v>209.81299246277777</v>
      </c>
    </row>
    <row r="63" spans="1:7" ht="15" customHeight="1" x14ac:dyDescent="0.25">
      <c r="A63" s="69" t="s">
        <v>18</v>
      </c>
      <c r="B63" s="134" t="s">
        <v>52</v>
      </c>
      <c r="C63" s="135"/>
      <c r="D63" s="135"/>
      <c r="E63" s="136"/>
      <c r="F63" s="21">
        <v>1.4999999999999999E-2</v>
      </c>
      <c r="G63" s="22">
        <f>F63*(G45+G53+G126)</f>
        <v>104.90649623138889</v>
      </c>
    </row>
    <row r="64" spans="1:7" x14ac:dyDescent="0.25">
      <c r="A64" s="69" t="s">
        <v>34</v>
      </c>
      <c r="B64" s="134" t="s">
        <v>53</v>
      </c>
      <c r="C64" s="135"/>
      <c r="D64" s="135"/>
      <c r="E64" s="136"/>
      <c r="F64" s="21">
        <v>0.01</v>
      </c>
      <c r="G64" s="22">
        <f>F64*(G45+G53+G126)</f>
        <v>69.937664154259267</v>
      </c>
    </row>
    <row r="65" spans="1:7" x14ac:dyDescent="0.25">
      <c r="A65" s="69" t="s">
        <v>36</v>
      </c>
      <c r="B65" s="134" t="s">
        <v>54</v>
      </c>
      <c r="C65" s="135"/>
      <c r="D65" s="135"/>
      <c r="E65" s="136"/>
      <c r="F65" s="21">
        <v>6.0000000000000001E-3</v>
      </c>
      <c r="G65" s="22">
        <f>F65*(G45+G53+G126)</f>
        <v>41.962598492555557</v>
      </c>
    </row>
    <row r="66" spans="1:7" x14ac:dyDescent="0.25">
      <c r="A66" s="69" t="s">
        <v>55</v>
      </c>
      <c r="B66" s="134" t="s">
        <v>56</v>
      </c>
      <c r="C66" s="135"/>
      <c r="D66" s="135"/>
      <c r="E66" s="136"/>
      <c r="F66" s="21">
        <v>2E-3</v>
      </c>
      <c r="G66" s="22">
        <f>F66*(G45+G53+G126)</f>
        <v>13.987532830851853</v>
      </c>
    </row>
    <row r="67" spans="1:7" x14ac:dyDescent="0.25">
      <c r="A67" s="69" t="s">
        <v>57</v>
      </c>
      <c r="B67" s="134" t="s">
        <v>58</v>
      </c>
      <c r="C67" s="135"/>
      <c r="D67" s="135"/>
      <c r="E67" s="136"/>
      <c r="F67" s="21">
        <v>0.08</v>
      </c>
      <c r="G67" s="22">
        <f>F67*(G45+G53+G126)</f>
        <v>559.50131323407413</v>
      </c>
    </row>
    <row r="68" spans="1:7" ht="15" customHeight="1" x14ac:dyDescent="0.25">
      <c r="A68" s="73"/>
      <c r="B68" s="139" t="s">
        <v>6</v>
      </c>
      <c r="C68" s="140"/>
      <c r="D68" s="140"/>
      <c r="E68" s="141"/>
      <c r="F68" s="20">
        <f>SUM(F60:F67)</f>
        <v>0.36800000000000005</v>
      </c>
      <c r="G68" s="23">
        <f>SUM(G60:G67)</f>
        <v>2573.7060408767411</v>
      </c>
    </row>
    <row r="69" spans="1:7" ht="15" customHeight="1" x14ac:dyDescent="0.25">
      <c r="A69" s="123" t="s">
        <v>108</v>
      </c>
      <c r="B69" s="124"/>
      <c r="C69" s="124"/>
      <c r="D69" s="124"/>
      <c r="E69" s="124"/>
      <c r="F69" s="124"/>
      <c r="G69" s="125"/>
    </row>
    <row r="70" spans="1:7" ht="28.5" customHeight="1" x14ac:dyDescent="0.25">
      <c r="A70" s="123" t="s">
        <v>109</v>
      </c>
      <c r="B70" s="124"/>
      <c r="C70" s="124"/>
      <c r="D70" s="124"/>
      <c r="E70" s="124"/>
      <c r="F70" s="124"/>
      <c r="G70" s="125"/>
    </row>
    <row r="71" spans="1:7" ht="22.5" customHeight="1" x14ac:dyDescent="0.25">
      <c r="A71" s="167" t="s">
        <v>59</v>
      </c>
      <c r="B71" s="168"/>
      <c r="C71" s="168"/>
      <c r="D71" s="168"/>
      <c r="E71" s="168"/>
      <c r="F71" s="168"/>
      <c r="G71" s="169"/>
    </row>
    <row r="72" spans="1:7" ht="15" customHeight="1" x14ac:dyDescent="0.25">
      <c r="A72" s="63"/>
      <c r="B72" s="71"/>
      <c r="C72" s="67"/>
      <c r="D72" s="67"/>
      <c r="E72" s="67"/>
      <c r="F72" s="24"/>
      <c r="G72" s="65"/>
    </row>
    <row r="73" spans="1:7" ht="15" customHeight="1" x14ac:dyDescent="0.25">
      <c r="A73" s="146" t="s">
        <v>60</v>
      </c>
      <c r="B73" s="147"/>
      <c r="C73" s="147"/>
      <c r="D73" s="147"/>
      <c r="E73" s="147"/>
      <c r="F73" s="147"/>
      <c r="G73" s="148"/>
    </row>
    <row r="74" spans="1:7" ht="15" customHeight="1" x14ac:dyDescent="0.25">
      <c r="A74" s="69" t="s">
        <v>61</v>
      </c>
      <c r="B74" s="131" t="s">
        <v>62</v>
      </c>
      <c r="C74" s="132"/>
      <c r="D74" s="132"/>
      <c r="E74" s="132"/>
      <c r="F74" s="133"/>
      <c r="G74" s="69" t="s">
        <v>5</v>
      </c>
    </row>
    <row r="75" spans="1:7" ht="35.25" customHeight="1" x14ac:dyDescent="0.25">
      <c r="A75" s="69" t="s">
        <v>11</v>
      </c>
      <c r="B75" s="134" t="s">
        <v>166</v>
      </c>
      <c r="C75" s="135"/>
      <c r="D75" s="135"/>
      <c r="E75" s="135"/>
      <c r="F75" s="136"/>
      <c r="G75" s="15">
        <v>0</v>
      </c>
    </row>
    <row r="76" spans="1:7" ht="30" customHeight="1" x14ac:dyDescent="0.25">
      <c r="A76" s="69" t="s">
        <v>13</v>
      </c>
      <c r="B76" s="134" t="s">
        <v>205</v>
      </c>
      <c r="C76" s="135"/>
      <c r="D76" s="135"/>
      <c r="E76" s="135"/>
      <c r="F76" s="136"/>
      <c r="G76" s="15">
        <f>44.3*21</f>
        <v>930.3</v>
      </c>
    </row>
    <row r="77" spans="1:7" ht="15" customHeight="1" x14ac:dyDescent="0.25">
      <c r="A77" s="69" t="s">
        <v>16</v>
      </c>
      <c r="B77" s="146" t="s">
        <v>154</v>
      </c>
      <c r="C77" s="147"/>
      <c r="D77" s="147"/>
      <c r="E77" s="147"/>
      <c r="F77" s="148"/>
      <c r="G77" s="15">
        <v>0</v>
      </c>
    </row>
    <row r="78" spans="1:7" ht="15" customHeight="1" x14ac:dyDescent="0.25">
      <c r="A78" s="69" t="s">
        <v>18</v>
      </c>
      <c r="B78" s="146" t="s">
        <v>157</v>
      </c>
      <c r="C78" s="147"/>
      <c r="D78" s="147"/>
      <c r="E78" s="147"/>
      <c r="F78" s="148"/>
      <c r="G78" s="15">
        <v>0</v>
      </c>
    </row>
    <row r="79" spans="1:7" ht="26.25" customHeight="1" x14ac:dyDescent="0.25">
      <c r="A79" s="69" t="s">
        <v>34</v>
      </c>
      <c r="B79" s="146" t="s">
        <v>63</v>
      </c>
      <c r="C79" s="147"/>
      <c r="D79" s="147"/>
      <c r="E79" s="147"/>
      <c r="F79" s="148"/>
      <c r="G79" s="15">
        <v>0</v>
      </c>
    </row>
    <row r="80" spans="1:7" ht="15" customHeight="1" x14ac:dyDescent="0.25">
      <c r="A80" s="69" t="s">
        <v>36</v>
      </c>
      <c r="B80" s="146" t="s">
        <v>158</v>
      </c>
      <c r="C80" s="147"/>
      <c r="D80" s="147"/>
      <c r="E80" s="147"/>
      <c r="F80" s="148"/>
      <c r="G80" s="15">
        <v>0</v>
      </c>
    </row>
    <row r="81" spans="1:7" ht="15" customHeight="1" x14ac:dyDescent="0.25">
      <c r="A81" s="16"/>
      <c r="B81" s="139" t="s">
        <v>6</v>
      </c>
      <c r="C81" s="140"/>
      <c r="D81" s="140"/>
      <c r="E81" s="140"/>
      <c r="F81" s="141"/>
      <c r="G81" s="11">
        <f>SUM(G75:G80)</f>
        <v>930.3</v>
      </c>
    </row>
    <row r="82" spans="1:7" ht="21" customHeight="1" x14ac:dyDescent="0.25">
      <c r="A82" s="123" t="s">
        <v>110</v>
      </c>
      <c r="B82" s="124"/>
      <c r="C82" s="124"/>
      <c r="D82" s="124"/>
      <c r="E82" s="124"/>
      <c r="F82" s="124"/>
      <c r="G82" s="125"/>
    </row>
    <row r="83" spans="1:7" ht="27" customHeight="1" x14ac:dyDescent="0.25">
      <c r="A83" s="123" t="s">
        <v>111</v>
      </c>
      <c r="B83" s="124"/>
      <c r="C83" s="124"/>
      <c r="D83" s="124"/>
      <c r="E83" s="124"/>
      <c r="F83" s="124"/>
      <c r="G83" s="125"/>
    </row>
    <row r="84" spans="1:7" ht="15" customHeight="1" x14ac:dyDescent="0.25">
      <c r="A84" s="66"/>
      <c r="B84" s="67"/>
      <c r="C84" s="67"/>
      <c r="D84" s="67"/>
      <c r="E84" s="67"/>
      <c r="F84" s="67"/>
      <c r="G84" s="68"/>
    </row>
    <row r="85" spans="1:7" ht="33.75" customHeight="1" x14ac:dyDescent="0.25">
      <c r="A85" s="73"/>
      <c r="B85" s="128" t="s">
        <v>64</v>
      </c>
      <c r="C85" s="129"/>
      <c r="D85" s="129"/>
      <c r="E85" s="129"/>
      <c r="F85" s="130"/>
      <c r="G85" s="25"/>
    </row>
    <row r="86" spans="1:7" ht="15" customHeight="1" x14ac:dyDescent="0.25">
      <c r="A86" s="69">
        <v>2</v>
      </c>
      <c r="B86" s="131" t="s">
        <v>65</v>
      </c>
      <c r="C86" s="132"/>
      <c r="D86" s="132"/>
      <c r="E86" s="132"/>
      <c r="F86" s="133"/>
      <c r="G86" s="69" t="s">
        <v>5</v>
      </c>
    </row>
    <row r="87" spans="1:7" ht="15" customHeight="1" x14ac:dyDescent="0.25">
      <c r="A87" s="69" t="s">
        <v>41</v>
      </c>
      <c r="B87" s="134" t="s">
        <v>66</v>
      </c>
      <c r="C87" s="135"/>
      <c r="D87" s="135"/>
      <c r="E87" s="135"/>
      <c r="F87" s="136"/>
      <c r="G87" s="15">
        <f>G53</f>
        <v>1108.6619596111111</v>
      </c>
    </row>
    <row r="88" spans="1:7" ht="15" customHeight="1" x14ac:dyDescent="0.25">
      <c r="A88" s="69" t="s">
        <v>46</v>
      </c>
      <c r="B88" s="134" t="s">
        <v>47</v>
      </c>
      <c r="C88" s="135"/>
      <c r="D88" s="135"/>
      <c r="E88" s="135"/>
      <c r="F88" s="136"/>
      <c r="G88" s="15">
        <f>G68</f>
        <v>2573.7060408767411</v>
      </c>
    </row>
    <row r="89" spans="1:7" ht="15" customHeight="1" x14ac:dyDescent="0.25">
      <c r="A89" s="69" t="s">
        <v>61</v>
      </c>
      <c r="B89" s="134" t="s">
        <v>62</v>
      </c>
      <c r="C89" s="135"/>
      <c r="D89" s="135"/>
      <c r="E89" s="135"/>
      <c r="F89" s="136"/>
      <c r="G89" s="15">
        <f>G81</f>
        <v>930.3</v>
      </c>
    </row>
    <row r="90" spans="1:7" x14ac:dyDescent="0.25">
      <c r="A90" s="26"/>
      <c r="B90" s="161" t="s">
        <v>6</v>
      </c>
      <c r="C90" s="162"/>
      <c r="D90" s="162"/>
      <c r="E90" s="162"/>
      <c r="F90" s="163"/>
      <c r="G90" s="11">
        <f>SUM(G87:G89)</f>
        <v>4612.6680004878526</v>
      </c>
    </row>
    <row r="91" spans="1:7" ht="15" customHeight="1" x14ac:dyDescent="0.25">
      <c r="A91" s="164"/>
      <c r="B91" s="165"/>
      <c r="C91" s="165"/>
      <c r="D91" s="165"/>
      <c r="E91" s="165"/>
      <c r="F91" s="165"/>
      <c r="G91" s="166"/>
    </row>
    <row r="92" spans="1:7" ht="15" customHeight="1" x14ac:dyDescent="0.25">
      <c r="A92" s="27"/>
      <c r="B92" s="128" t="s">
        <v>67</v>
      </c>
      <c r="C92" s="129"/>
      <c r="D92" s="129"/>
      <c r="E92" s="130"/>
      <c r="F92" s="18"/>
      <c r="G92" s="18"/>
    </row>
    <row r="93" spans="1:7" ht="24" customHeight="1" x14ac:dyDescent="0.25">
      <c r="A93" s="69">
        <v>3</v>
      </c>
      <c r="B93" s="131" t="s">
        <v>68</v>
      </c>
      <c r="C93" s="132"/>
      <c r="D93" s="132"/>
      <c r="E93" s="133"/>
      <c r="F93" s="70" t="s">
        <v>48</v>
      </c>
      <c r="G93" s="69" t="s">
        <v>5</v>
      </c>
    </row>
    <row r="94" spans="1:7" ht="37.5" customHeight="1" x14ac:dyDescent="0.25">
      <c r="A94" s="74" t="s">
        <v>11</v>
      </c>
      <c r="B94" s="134" t="s">
        <v>112</v>
      </c>
      <c r="C94" s="135"/>
      <c r="D94" s="135"/>
      <c r="E94" s="136"/>
      <c r="F94" s="28">
        <f>((1/12)*0.05)</f>
        <v>4.1666666666666666E-3</v>
      </c>
      <c r="G94" s="15">
        <f>F94*(G45+G53)</f>
        <v>28.385973442824078</v>
      </c>
    </row>
    <row r="95" spans="1:7" ht="21" customHeight="1" x14ac:dyDescent="0.25">
      <c r="A95" s="74" t="s">
        <v>13</v>
      </c>
      <c r="B95" s="134" t="s">
        <v>113</v>
      </c>
      <c r="C95" s="135"/>
      <c r="D95" s="135"/>
      <c r="E95" s="136"/>
      <c r="F95" s="28">
        <f>F94*F67</f>
        <v>3.3333333333333332E-4</v>
      </c>
      <c r="G95" s="15">
        <f>F95*(G45+G53)</f>
        <v>2.270877875425926</v>
      </c>
    </row>
    <row r="96" spans="1:7" ht="49.5" customHeight="1" x14ac:dyDescent="0.25">
      <c r="A96" s="69" t="s">
        <v>16</v>
      </c>
      <c r="B96" s="134" t="s">
        <v>114</v>
      </c>
      <c r="C96" s="135"/>
      <c r="D96" s="135"/>
      <c r="E96" s="136"/>
      <c r="F96" s="28">
        <f xml:space="preserve"> 40%*8%*90%*(1+8.33%+9.09%+3.03%)</f>
        <v>3.4689600000000001E-2</v>
      </c>
      <c r="G96" s="15">
        <f>F96*(G45+G53)</f>
        <v>236.32753544212562</v>
      </c>
    </row>
    <row r="97" spans="1:7" ht="48" customHeight="1" x14ac:dyDescent="0.25">
      <c r="A97" s="69" t="s">
        <v>18</v>
      </c>
      <c r="B97" s="134" t="s">
        <v>115</v>
      </c>
      <c r="C97" s="135"/>
      <c r="D97" s="135"/>
      <c r="E97" s="136"/>
      <c r="F97" s="28">
        <f>(7/30)/12</f>
        <v>1.9444444444444445E-2</v>
      </c>
      <c r="G97" s="15">
        <f>F97*(G45+G53)</f>
        <v>132.46787606651236</v>
      </c>
    </row>
    <row r="98" spans="1:7" ht="39" customHeight="1" x14ac:dyDescent="0.25">
      <c r="A98" s="72" t="s">
        <v>34</v>
      </c>
      <c r="B98" s="134" t="s">
        <v>116</v>
      </c>
      <c r="C98" s="135"/>
      <c r="D98" s="135"/>
      <c r="E98" s="136"/>
      <c r="F98" s="28">
        <f>F68*F97</f>
        <v>7.1555555555555565E-3</v>
      </c>
      <c r="G98" s="15">
        <f>F98*(G45+G53)</f>
        <v>48.748178392476554</v>
      </c>
    </row>
    <row r="99" spans="1:7" ht="29.25" customHeight="1" x14ac:dyDescent="0.25">
      <c r="A99" s="69" t="s">
        <v>36</v>
      </c>
      <c r="B99" s="134" t="s">
        <v>117</v>
      </c>
      <c r="C99" s="135"/>
      <c r="D99" s="135"/>
      <c r="E99" s="136"/>
      <c r="F99" s="19">
        <f>(40%*8%*1.94%+0.47%)</f>
        <v>5.3207999999999997E-3</v>
      </c>
      <c r="G99" s="13">
        <f>F99*(G45+G53)</f>
        <v>36.248660998698803</v>
      </c>
    </row>
    <row r="100" spans="1:7" x14ac:dyDescent="0.25">
      <c r="A100" s="29"/>
      <c r="B100" s="158" t="s">
        <v>6</v>
      </c>
      <c r="C100" s="159"/>
      <c r="D100" s="159"/>
      <c r="E100" s="160"/>
      <c r="F100" s="30">
        <f>SUM(F94:F99)</f>
        <v>7.1110400000000004E-2</v>
      </c>
      <c r="G100" s="11">
        <f>SUM(G94:G99)</f>
        <v>484.44910221806339</v>
      </c>
    </row>
    <row r="101" spans="1:7" ht="15" customHeight="1" x14ac:dyDescent="0.25">
      <c r="A101" s="31"/>
      <c r="B101" s="32"/>
      <c r="C101" s="32"/>
      <c r="D101" s="32"/>
      <c r="E101" s="32"/>
      <c r="F101" s="32"/>
      <c r="G101" s="33"/>
    </row>
    <row r="102" spans="1:7" ht="15" customHeight="1" x14ac:dyDescent="0.25">
      <c r="A102" s="73"/>
      <c r="B102" s="128" t="s">
        <v>69</v>
      </c>
      <c r="C102" s="129"/>
      <c r="D102" s="129"/>
      <c r="E102" s="130"/>
      <c r="F102" s="18"/>
      <c r="G102" s="18"/>
    </row>
    <row r="103" spans="1:7" ht="37.5" customHeight="1" x14ac:dyDescent="0.25">
      <c r="A103" s="152" t="s">
        <v>118</v>
      </c>
      <c r="B103" s="153"/>
      <c r="C103" s="153"/>
      <c r="D103" s="153"/>
      <c r="E103" s="153"/>
      <c r="F103" s="153"/>
      <c r="G103" s="154"/>
    </row>
    <row r="104" spans="1:7" ht="15" customHeight="1" x14ac:dyDescent="0.25">
      <c r="A104" s="149"/>
      <c r="B104" s="150"/>
      <c r="C104" s="150"/>
      <c r="D104" s="150"/>
      <c r="E104" s="150"/>
      <c r="F104" s="150"/>
      <c r="G104" s="151"/>
    </row>
    <row r="105" spans="1:7" ht="15" customHeight="1" x14ac:dyDescent="0.25">
      <c r="A105" s="155" t="s">
        <v>70</v>
      </c>
      <c r="B105" s="156"/>
      <c r="C105" s="156"/>
      <c r="D105" s="156"/>
      <c r="E105" s="156"/>
      <c r="F105" s="156"/>
      <c r="G105" s="157"/>
    </row>
    <row r="106" spans="1:7" ht="24" customHeight="1" x14ac:dyDescent="0.25">
      <c r="A106" s="63" t="s">
        <v>71</v>
      </c>
      <c r="B106" s="131" t="s">
        <v>72</v>
      </c>
      <c r="C106" s="132"/>
      <c r="D106" s="132"/>
      <c r="E106" s="133"/>
      <c r="F106" s="70" t="s">
        <v>48</v>
      </c>
      <c r="G106" s="69" t="s">
        <v>5</v>
      </c>
    </row>
    <row r="107" spans="1:7" ht="15" customHeight="1" x14ac:dyDescent="0.25">
      <c r="A107" s="69" t="s">
        <v>11</v>
      </c>
      <c r="B107" s="134" t="s">
        <v>73</v>
      </c>
      <c r="C107" s="135"/>
      <c r="D107" s="135"/>
      <c r="E107" s="136"/>
      <c r="F107" s="19">
        <f>(8.33%+(8.33%*1/3))/12</f>
        <v>9.2555555555555551E-3</v>
      </c>
      <c r="G107" s="15">
        <f>F107*G45</f>
        <v>52.793426648148149</v>
      </c>
    </row>
    <row r="108" spans="1:7" ht="15" customHeight="1" x14ac:dyDescent="0.25">
      <c r="A108" s="69" t="s">
        <v>13</v>
      </c>
      <c r="B108" s="134" t="s">
        <v>119</v>
      </c>
      <c r="C108" s="135"/>
      <c r="D108" s="135"/>
      <c r="E108" s="136"/>
      <c r="F108" s="19">
        <f>(1/12)/30</f>
        <v>2.7777777777777775E-3</v>
      </c>
      <c r="G108" s="15">
        <f>F108*G45</f>
        <v>15.84436574074074</v>
      </c>
    </row>
    <row r="109" spans="1:7" ht="15" customHeight="1" x14ac:dyDescent="0.25">
      <c r="A109" s="69" t="s">
        <v>16</v>
      </c>
      <c r="B109" s="134" t="s">
        <v>120</v>
      </c>
      <c r="C109" s="135"/>
      <c r="D109" s="135"/>
      <c r="E109" s="136"/>
      <c r="F109" s="34">
        <f>1.5%/12</f>
        <v>1.25E-3</v>
      </c>
      <c r="G109" s="15">
        <f>F109*G45</f>
        <v>7.1299645833333338</v>
      </c>
    </row>
    <row r="110" spans="1:7" ht="33" customHeight="1" x14ac:dyDescent="0.25">
      <c r="A110" s="69" t="s">
        <v>18</v>
      </c>
      <c r="B110" s="134" t="s">
        <v>121</v>
      </c>
      <c r="C110" s="135"/>
      <c r="D110" s="135"/>
      <c r="E110" s="136"/>
      <c r="F110" s="28">
        <f>8%/12/2</f>
        <v>3.3333333333333335E-3</v>
      </c>
      <c r="G110" s="15">
        <f>F110*G45</f>
        <v>19.013238888888893</v>
      </c>
    </row>
    <row r="111" spans="1:7" ht="28.5" customHeight="1" x14ac:dyDescent="0.25">
      <c r="A111" s="69" t="s">
        <v>34</v>
      </c>
      <c r="B111" s="134" t="s">
        <v>122</v>
      </c>
      <c r="C111" s="135"/>
      <c r="D111" s="135"/>
      <c r="E111" s="136"/>
      <c r="F111" s="35">
        <f>1.5%/12</f>
        <v>1.25E-3</v>
      </c>
      <c r="G111" s="15">
        <f>F111*G45</f>
        <v>7.1299645833333338</v>
      </c>
    </row>
    <row r="112" spans="1:7" ht="15" customHeight="1" x14ac:dyDescent="0.25">
      <c r="A112" s="69" t="s">
        <v>36</v>
      </c>
      <c r="B112" s="134" t="s">
        <v>74</v>
      </c>
      <c r="C112" s="135"/>
      <c r="D112" s="135"/>
      <c r="E112" s="136"/>
      <c r="F112" s="19">
        <f>(5/12)/30</f>
        <v>1.388888888888889E-2</v>
      </c>
      <c r="G112" s="15">
        <f>F112*G45</f>
        <v>79.221828703703721</v>
      </c>
    </row>
    <row r="113" spans="1:7" ht="15" customHeight="1" x14ac:dyDescent="0.25">
      <c r="A113" s="29"/>
      <c r="B113" s="139" t="s">
        <v>6</v>
      </c>
      <c r="C113" s="140"/>
      <c r="D113" s="140"/>
      <c r="E113" s="141"/>
      <c r="F113" s="36">
        <f>SUM(F107:F112)</f>
        <v>3.1755555555555558E-2</v>
      </c>
      <c r="G113" s="11">
        <f>SUM(G107:G112)</f>
        <v>181.13278914814816</v>
      </c>
    </row>
    <row r="114" spans="1:7" ht="44.25" customHeight="1" x14ac:dyDescent="0.25">
      <c r="A114" s="123" t="s">
        <v>123</v>
      </c>
      <c r="B114" s="124"/>
      <c r="C114" s="124"/>
      <c r="D114" s="124"/>
      <c r="E114" s="124"/>
      <c r="F114" s="124"/>
      <c r="G114" s="125"/>
    </row>
    <row r="115" spans="1:7" ht="15" customHeight="1" x14ac:dyDescent="0.25">
      <c r="A115" s="131"/>
      <c r="B115" s="132"/>
      <c r="C115" s="132"/>
      <c r="D115" s="132"/>
      <c r="E115" s="132"/>
      <c r="F115" s="132"/>
      <c r="G115" s="133"/>
    </row>
    <row r="116" spans="1:7" ht="15" customHeight="1" x14ac:dyDescent="0.25">
      <c r="A116" s="146" t="s">
        <v>75</v>
      </c>
      <c r="B116" s="147"/>
      <c r="C116" s="147"/>
      <c r="D116" s="147"/>
      <c r="E116" s="147"/>
      <c r="F116" s="147"/>
      <c r="G116" s="148"/>
    </row>
    <row r="117" spans="1:7" ht="24" customHeight="1" x14ac:dyDescent="0.25">
      <c r="A117" s="69" t="s">
        <v>76</v>
      </c>
      <c r="B117" s="131" t="s">
        <v>77</v>
      </c>
      <c r="C117" s="132"/>
      <c r="D117" s="132"/>
      <c r="E117" s="133"/>
      <c r="F117" s="70" t="s">
        <v>48</v>
      </c>
      <c r="G117" s="69" t="s">
        <v>5</v>
      </c>
    </row>
    <row r="118" spans="1:7" ht="15" customHeight="1" x14ac:dyDescent="0.25">
      <c r="A118" s="69" t="s">
        <v>11</v>
      </c>
      <c r="B118" s="134" t="s">
        <v>78</v>
      </c>
      <c r="C118" s="135"/>
      <c r="D118" s="135"/>
      <c r="E118" s="136"/>
      <c r="F118" s="37"/>
      <c r="G118" s="15"/>
    </row>
    <row r="119" spans="1:7" ht="15" customHeight="1" x14ac:dyDescent="0.25">
      <c r="A119" s="73"/>
      <c r="B119" s="139" t="s">
        <v>6</v>
      </c>
      <c r="C119" s="140"/>
      <c r="D119" s="140"/>
      <c r="E119" s="141"/>
      <c r="F119" s="38"/>
      <c r="G119" s="39"/>
    </row>
    <row r="120" spans="1:7" ht="24.75" customHeight="1" x14ac:dyDescent="0.25">
      <c r="A120" s="123" t="s">
        <v>124</v>
      </c>
      <c r="B120" s="124"/>
      <c r="C120" s="124"/>
      <c r="D120" s="124"/>
      <c r="E120" s="124"/>
      <c r="F120" s="124"/>
      <c r="G120" s="125"/>
    </row>
    <row r="121" spans="1:7" ht="15" customHeight="1" x14ac:dyDescent="0.25">
      <c r="A121" s="149"/>
      <c r="B121" s="150"/>
      <c r="C121" s="150"/>
      <c r="D121" s="150"/>
      <c r="E121" s="150"/>
      <c r="F121" s="150"/>
      <c r="G121" s="151"/>
    </row>
    <row r="122" spans="1:7" ht="15" customHeight="1" x14ac:dyDescent="0.25">
      <c r="A122" s="73"/>
      <c r="B122" s="128" t="s">
        <v>79</v>
      </c>
      <c r="C122" s="129"/>
      <c r="D122" s="129"/>
      <c r="E122" s="129"/>
      <c r="F122" s="130"/>
      <c r="G122" s="18"/>
    </row>
    <row r="123" spans="1:7" ht="24" customHeight="1" x14ac:dyDescent="0.25">
      <c r="A123" s="69">
        <v>4</v>
      </c>
      <c r="B123" s="131" t="s">
        <v>80</v>
      </c>
      <c r="C123" s="132"/>
      <c r="D123" s="132"/>
      <c r="E123" s="133"/>
      <c r="F123" s="70" t="s">
        <v>48</v>
      </c>
      <c r="G123" s="69" t="s">
        <v>5</v>
      </c>
    </row>
    <row r="124" spans="1:7" ht="15" customHeight="1" x14ac:dyDescent="0.25">
      <c r="A124" s="69" t="s">
        <v>71</v>
      </c>
      <c r="B124" s="134" t="s">
        <v>81</v>
      </c>
      <c r="C124" s="135"/>
      <c r="D124" s="135"/>
      <c r="E124" s="136"/>
      <c r="F124" s="19">
        <f>F113</f>
        <v>3.1755555555555558E-2</v>
      </c>
      <c r="G124" s="22">
        <f>G113</f>
        <v>181.13278914814816</v>
      </c>
    </row>
    <row r="125" spans="1:7" ht="15" customHeight="1" x14ac:dyDescent="0.25">
      <c r="A125" s="69" t="s">
        <v>76</v>
      </c>
      <c r="B125" s="134" t="s">
        <v>77</v>
      </c>
      <c r="C125" s="135"/>
      <c r="D125" s="135"/>
      <c r="E125" s="136"/>
      <c r="F125" s="40"/>
      <c r="G125" s="41"/>
    </row>
    <row r="126" spans="1:7" x14ac:dyDescent="0.25">
      <c r="A126" s="42"/>
      <c r="B126" s="139" t="s">
        <v>6</v>
      </c>
      <c r="C126" s="140"/>
      <c r="D126" s="140"/>
      <c r="E126" s="141"/>
      <c r="F126" s="20"/>
      <c r="G126" s="11">
        <f>SUM(G124:G125)</f>
        <v>181.13278914814816</v>
      </c>
    </row>
    <row r="127" spans="1:7" ht="15" customHeight="1" x14ac:dyDescent="0.25">
      <c r="A127" s="63"/>
      <c r="B127" s="64"/>
      <c r="C127" s="64"/>
      <c r="D127" s="64"/>
      <c r="E127" s="64"/>
      <c r="F127" s="24"/>
      <c r="G127" s="43"/>
    </row>
    <row r="128" spans="1:7" ht="15" customHeight="1" x14ac:dyDescent="0.25">
      <c r="A128" s="73"/>
      <c r="B128" s="128" t="s">
        <v>82</v>
      </c>
      <c r="C128" s="129"/>
      <c r="D128" s="129"/>
      <c r="E128" s="129"/>
      <c r="F128" s="130"/>
      <c r="G128" s="18"/>
    </row>
    <row r="129" spans="1:7" ht="15" customHeight="1" x14ac:dyDescent="0.25">
      <c r="A129" s="69">
        <v>5</v>
      </c>
      <c r="B129" s="146" t="s">
        <v>83</v>
      </c>
      <c r="C129" s="147"/>
      <c r="D129" s="147"/>
      <c r="E129" s="147"/>
      <c r="F129" s="148"/>
      <c r="G129" s="69" t="s">
        <v>5</v>
      </c>
    </row>
    <row r="130" spans="1:7" ht="15" customHeight="1" x14ac:dyDescent="0.25">
      <c r="A130" s="69" t="s">
        <v>11</v>
      </c>
      <c r="B130" s="134" t="s">
        <v>84</v>
      </c>
      <c r="C130" s="135"/>
      <c r="D130" s="135"/>
      <c r="E130" s="135"/>
      <c r="F130" s="136"/>
      <c r="G130" s="44">
        <v>0</v>
      </c>
    </row>
    <row r="131" spans="1:7" ht="15" customHeight="1" x14ac:dyDescent="0.25">
      <c r="A131" s="69" t="s">
        <v>13</v>
      </c>
      <c r="B131" s="134" t="s">
        <v>152</v>
      </c>
      <c r="C131" s="135"/>
      <c r="D131" s="135"/>
      <c r="E131" s="135"/>
      <c r="F131" s="136"/>
      <c r="G131" s="44">
        <v>0</v>
      </c>
    </row>
    <row r="132" spans="1:7" x14ac:dyDescent="0.25">
      <c r="A132" s="63" t="s">
        <v>16</v>
      </c>
      <c r="B132" s="134" t="s">
        <v>168</v>
      </c>
      <c r="C132" s="135"/>
      <c r="D132" s="135"/>
      <c r="E132" s="135"/>
      <c r="F132" s="136"/>
      <c r="G132" s="44">
        <f>Equipamento!G8</f>
        <v>3.8457675438596497</v>
      </c>
    </row>
    <row r="133" spans="1:7" x14ac:dyDescent="0.25">
      <c r="A133" s="63" t="s">
        <v>18</v>
      </c>
      <c r="B133" s="134" t="s">
        <v>97</v>
      </c>
      <c r="C133" s="135"/>
      <c r="D133" s="135"/>
      <c r="E133" s="135"/>
      <c r="F133" s="136"/>
      <c r="G133" s="45">
        <v>0</v>
      </c>
    </row>
    <row r="134" spans="1:7" ht="15" customHeight="1" x14ac:dyDescent="0.25">
      <c r="A134" s="73"/>
      <c r="B134" s="139" t="s">
        <v>6</v>
      </c>
      <c r="C134" s="140"/>
      <c r="D134" s="140"/>
      <c r="E134" s="140"/>
      <c r="F134" s="141"/>
      <c r="G134" s="11">
        <f>SUM(G130:G133)</f>
        <v>3.8457675438596497</v>
      </c>
    </row>
    <row r="135" spans="1:7" ht="26.25" customHeight="1" x14ac:dyDescent="0.25">
      <c r="A135" s="123" t="s">
        <v>125</v>
      </c>
      <c r="B135" s="124"/>
      <c r="C135" s="124"/>
      <c r="D135" s="124"/>
      <c r="E135" s="124"/>
      <c r="F135" s="124"/>
      <c r="G135" s="125"/>
    </row>
    <row r="136" spans="1:7" ht="15" customHeight="1" x14ac:dyDescent="0.25">
      <c r="A136" s="46"/>
      <c r="B136" s="32"/>
      <c r="C136" s="32"/>
      <c r="D136" s="32"/>
      <c r="E136" s="32"/>
      <c r="F136" s="24"/>
      <c r="G136" s="47"/>
    </row>
    <row r="137" spans="1:7" ht="15" customHeight="1" x14ac:dyDescent="0.25">
      <c r="A137" s="73"/>
      <c r="B137" s="128" t="s">
        <v>85</v>
      </c>
      <c r="C137" s="129"/>
      <c r="D137" s="129"/>
      <c r="E137" s="129"/>
      <c r="F137" s="130"/>
      <c r="G137" s="18"/>
    </row>
    <row r="138" spans="1:7" ht="15" customHeight="1" x14ac:dyDescent="0.25">
      <c r="A138" s="69">
        <v>6</v>
      </c>
      <c r="B138" s="131" t="s">
        <v>86</v>
      </c>
      <c r="C138" s="132"/>
      <c r="D138" s="133"/>
      <c r="E138" s="144" t="s">
        <v>48</v>
      </c>
      <c r="F138" s="145"/>
      <c r="G138" s="48" t="s">
        <v>5</v>
      </c>
    </row>
    <row r="139" spans="1:7" ht="15" customHeight="1" x14ac:dyDescent="0.25">
      <c r="A139" s="69" t="s">
        <v>11</v>
      </c>
      <c r="B139" s="134" t="s">
        <v>87</v>
      </c>
      <c r="C139" s="135"/>
      <c r="D139" s="136"/>
      <c r="E139" s="137">
        <v>0.05</v>
      </c>
      <c r="F139" s="138"/>
      <c r="G139" s="45">
        <f>(G45+G90+G100+G126+G134)*E139</f>
        <v>549.30336630322961</v>
      </c>
    </row>
    <row r="140" spans="1:7" ht="15" customHeight="1" x14ac:dyDescent="0.25">
      <c r="A140" s="69" t="s">
        <v>13</v>
      </c>
      <c r="B140" s="134" t="s">
        <v>88</v>
      </c>
      <c r="C140" s="135"/>
      <c r="D140" s="136"/>
      <c r="E140" s="137">
        <v>0.05</v>
      </c>
      <c r="F140" s="138"/>
      <c r="G140" s="45">
        <f>(G45+G90+G100+G126+G134+G139)*E140</f>
        <v>576.76853461839107</v>
      </c>
    </row>
    <row r="141" spans="1:7" ht="15" customHeight="1" x14ac:dyDescent="0.25">
      <c r="A141" s="69" t="s">
        <v>16</v>
      </c>
      <c r="B141" s="134" t="s">
        <v>89</v>
      </c>
      <c r="C141" s="135"/>
      <c r="D141" s="136"/>
      <c r="E141" s="137">
        <f>SUM(E142:F143)</f>
        <v>8.6499999999999994E-2</v>
      </c>
      <c r="F141" s="138"/>
      <c r="G141" s="41"/>
    </row>
    <row r="142" spans="1:7" ht="15" customHeight="1" x14ac:dyDescent="0.25">
      <c r="A142" s="37"/>
      <c r="B142" s="134" t="s">
        <v>151</v>
      </c>
      <c r="C142" s="135"/>
      <c r="D142" s="136"/>
      <c r="E142" s="137">
        <f>0.65%+3%</f>
        <v>3.6499999999999998E-2</v>
      </c>
      <c r="F142" s="138"/>
      <c r="G142" s="45">
        <f>E142*G157</f>
        <v>483.955207208535</v>
      </c>
    </row>
    <row r="143" spans="1:7" ht="15" customHeight="1" x14ac:dyDescent="0.25">
      <c r="A143" s="37"/>
      <c r="B143" s="134" t="s">
        <v>126</v>
      </c>
      <c r="C143" s="135"/>
      <c r="D143" s="136"/>
      <c r="E143" s="137">
        <v>0.05</v>
      </c>
      <c r="F143" s="138"/>
      <c r="G143" s="45">
        <f>E143*G157</f>
        <v>662.95233864182887</v>
      </c>
    </row>
    <row r="144" spans="1:7" ht="15" customHeight="1" x14ac:dyDescent="0.25">
      <c r="A144" s="73"/>
      <c r="B144" s="139" t="s">
        <v>6</v>
      </c>
      <c r="C144" s="140"/>
      <c r="D144" s="141"/>
      <c r="E144" s="142">
        <f>E139+E140+E141</f>
        <v>0.1865</v>
      </c>
      <c r="F144" s="143"/>
      <c r="G144" s="49">
        <f>SUM(G139:G143)</f>
        <v>2272.9794467719848</v>
      </c>
    </row>
    <row r="145" spans="1:7" ht="17.25" customHeight="1" x14ac:dyDescent="0.25">
      <c r="A145" s="123" t="s">
        <v>127</v>
      </c>
      <c r="B145" s="124"/>
      <c r="C145" s="124"/>
      <c r="D145" s="124"/>
      <c r="E145" s="124"/>
      <c r="F145" s="124"/>
      <c r="G145" s="125"/>
    </row>
    <row r="146" spans="1:7" ht="15" customHeight="1" x14ac:dyDescent="0.25">
      <c r="A146" s="123" t="s">
        <v>128</v>
      </c>
      <c r="B146" s="124"/>
      <c r="C146" s="124"/>
      <c r="D146" s="124"/>
      <c r="E146" s="124"/>
      <c r="F146" s="124"/>
      <c r="G146" s="125"/>
    </row>
    <row r="147" spans="1:7" ht="15" customHeight="1" x14ac:dyDescent="0.25">
      <c r="A147" s="126"/>
      <c r="B147" s="126"/>
      <c r="C147" s="126"/>
      <c r="D147" s="126"/>
      <c r="E147" s="126"/>
      <c r="F147" s="126"/>
      <c r="G147" s="127"/>
    </row>
    <row r="148" spans="1:7" ht="15" customHeight="1" x14ac:dyDescent="0.25">
      <c r="A148" s="42"/>
      <c r="B148" s="128" t="s">
        <v>90</v>
      </c>
      <c r="C148" s="129"/>
      <c r="D148" s="129"/>
      <c r="E148" s="129"/>
      <c r="F148" s="130"/>
      <c r="G148" s="18"/>
    </row>
    <row r="149" spans="1:7" ht="15" customHeight="1" x14ac:dyDescent="0.25">
      <c r="A149" s="50"/>
      <c r="B149" s="131" t="s">
        <v>91</v>
      </c>
      <c r="C149" s="132"/>
      <c r="D149" s="132"/>
      <c r="E149" s="132"/>
      <c r="F149" s="133"/>
      <c r="G149" s="50" t="s">
        <v>92</v>
      </c>
    </row>
    <row r="150" spans="1:7" ht="15" customHeight="1" x14ac:dyDescent="0.25">
      <c r="A150" s="69" t="s">
        <v>11</v>
      </c>
      <c r="B150" s="117" t="s">
        <v>129</v>
      </c>
      <c r="C150" s="118"/>
      <c r="D150" s="118"/>
      <c r="E150" s="118"/>
      <c r="F150" s="119"/>
      <c r="G150" s="51">
        <f>G45</f>
        <v>5703.9716666666673</v>
      </c>
    </row>
    <row r="151" spans="1:7" ht="15" customHeight="1" x14ac:dyDescent="0.25">
      <c r="A151" s="69" t="s">
        <v>13</v>
      </c>
      <c r="B151" s="117" t="s">
        <v>130</v>
      </c>
      <c r="C151" s="118"/>
      <c r="D151" s="118"/>
      <c r="E151" s="118"/>
      <c r="F151" s="119"/>
      <c r="G151" s="51">
        <f>G90</f>
        <v>4612.6680004878526</v>
      </c>
    </row>
    <row r="152" spans="1:7" ht="15" customHeight="1" x14ac:dyDescent="0.25">
      <c r="A152" s="69" t="s">
        <v>16</v>
      </c>
      <c r="B152" s="117" t="s">
        <v>131</v>
      </c>
      <c r="C152" s="118"/>
      <c r="D152" s="118"/>
      <c r="E152" s="118"/>
      <c r="F152" s="119"/>
      <c r="G152" s="51">
        <f>G100</f>
        <v>484.44910221806339</v>
      </c>
    </row>
    <row r="153" spans="1:7" ht="15" customHeight="1" x14ac:dyDescent="0.25">
      <c r="A153" s="69" t="s">
        <v>18</v>
      </c>
      <c r="B153" s="117" t="s">
        <v>132</v>
      </c>
      <c r="C153" s="118"/>
      <c r="D153" s="118"/>
      <c r="E153" s="118"/>
      <c r="F153" s="119"/>
      <c r="G153" s="51">
        <f>G126</f>
        <v>181.13278914814816</v>
      </c>
    </row>
    <row r="154" spans="1:7" ht="15" customHeight="1" x14ac:dyDescent="0.25">
      <c r="A154" s="69" t="s">
        <v>34</v>
      </c>
      <c r="B154" s="117" t="s">
        <v>133</v>
      </c>
      <c r="C154" s="118"/>
      <c r="D154" s="118"/>
      <c r="E154" s="118"/>
      <c r="F154" s="119"/>
      <c r="G154" s="51">
        <f>G134</f>
        <v>3.8457675438596497</v>
      </c>
    </row>
    <row r="155" spans="1:7" ht="15" customHeight="1" x14ac:dyDescent="0.25">
      <c r="A155" s="52"/>
      <c r="B155" s="120" t="s">
        <v>93</v>
      </c>
      <c r="C155" s="121"/>
      <c r="D155" s="121"/>
      <c r="E155" s="121"/>
      <c r="F155" s="122"/>
      <c r="G155" s="51">
        <f>SUM(G150:G154)</f>
        <v>10986.067326064591</v>
      </c>
    </row>
    <row r="156" spans="1:7" ht="15" customHeight="1" x14ac:dyDescent="0.25">
      <c r="A156" s="53" t="s">
        <v>36</v>
      </c>
      <c r="B156" s="117" t="s">
        <v>134</v>
      </c>
      <c r="C156" s="118"/>
      <c r="D156" s="118"/>
      <c r="E156" s="118"/>
      <c r="F156" s="119"/>
      <c r="G156" s="59">
        <f>G144</f>
        <v>2272.9794467719848</v>
      </c>
    </row>
    <row r="157" spans="1:7" ht="15" customHeight="1" x14ac:dyDescent="0.25">
      <c r="A157" s="54"/>
      <c r="B157" s="114" t="s">
        <v>94</v>
      </c>
      <c r="C157" s="115"/>
      <c r="D157" s="115"/>
      <c r="E157" s="115"/>
      <c r="F157" s="116"/>
      <c r="G157" s="60">
        <f>(G139+G140+G155)/(1-8.65/100)</f>
        <v>13259.046772836577</v>
      </c>
    </row>
    <row r="158" spans="1:7" x14ac:dyDescent="0.25">
      <c r="G158" s="1">
        <v>13259.05</v>
      </c>
    </row>
  </sheetData>
  <mergeCells count="166">
    <mergeCell ref="A1:G1"/>
    <mergeCell ref="A2:G2"/>
    <mergeCell ref="A3:G3"/>
    <mergeCell ref="A4:G4"/>
    <mergeCell ref="A5:G5"/>
    <mergeCell ref="A6:G6"/>
    <mergeCell ref="A14:G14"/>
    <mergeCell ref="A15:G15"/>
    <mergeCell ref="A16:G16"/>
    <mergeCell ref="B17:E17"/>
    <mergeCell ref="F17:G17"/>
    <mergeCell ref="B18:E18"/>
    <mergeCell ref="F18:G18"/>
    <mergeCell ref="A7:G7"/>
    <mergeCell ref="A8:G8"/>
    <mergeCell ref="A9:G9"/>
    <mergeCell ref="A10:G10"/>
    <mergeCell ref="A12:G12"/>
    <mergeCell ref="A13:G13"/>
    <mergeCell ref="A24:D24"/>
    <mergeCell ref="F24:G24"/>
    <mergeCell ref="A25:G25"/>
    <mergeCell ref="A26:G26"/>
    <mergeCell ref="A28:G28"/>
    <mergeCell ref="A29:G29"/>
    <mergeCell ref="B19:E19"/>
    <mergeCell ref="F19:G19"/>
    <mergeCell ref="B20:E20"/>
    <mergeCell ref="F20:G20"/>
    <mergeCell ref="A22:G22"/>
    <mergeCell ref="A23:D23"/>
    <mergeCell ref="F23:G23"/>
    <mergeCell ref="B34:E34"/>
    <mergeCell ref="F34:G34"/>
    <mergeCell ref="B35:E35"/>
    <mergeCell ref="F35:G35"/>
    <mergeCell ref="A36:G36"/>
    <mergeCell ref="B37:E37"/>
    <mergeCell ref="A30:G30"/>
    <mergeCell ref="B31:E31"/>
    <mergeCell ref="F31:G31"/>
    <mergeCell ref="B32:E32"/>
    <mergeCell ref="F32:G32"/>
    <mergeCell ref="B33:E33"/>
    <mergeCell ref="F33:G33"/>
    <mergeCell ref="B44:E44"/>
    <mergeCell ref="B45:E45"/>
    <mergeCell ref="A46:G46"/>
    <mergeCell ref="A47:G47"/>
    <mergeCell ref="B48:E48"/>
    <mergeCell ref="A49:G49"/>
    <mergeCell ref="B38:E38"/>
    <mergeCell ref="B39:E39"/>
    <mergeCell ref="B40:E40"/>
    <mergeCell ref="B41:E41"/>
    <mergeCell ref="B42:E42"/>
    <mergeCell ref="B43:E43"/>
    <mergeCell ref="A56:G56"/>
    <mergeCell ref="A58:G58"/>
    <mergeCell ref="B59:E59"/>
    <mergeCell ref="B60:E60"/>
    <mergeCell ref="B61:E61"/>
    <mergeCell ref="B62:E62"/>
    <mergeCell ref="B50:F50"/>
    <mergeCell ref="B51:E51"/>
    <mergeCell ref="B52:E52"/>
    <mergeCell ref="B53:E53"/>
    <mergeCell ref="A54:G54"/>
    <mergeCell ref="A55:G55"/>
    <mergeCell ref="A69:G69"/>
    <mergeCell ref="A70:G70"/>
    <mergeCell ref="A71:G71"/>
    <mergeCell ref="A73:G73"/>
    <mergeCell ref="B74:F74"/>
    <mergeCell ref="B75:F75"/>
    <mergeCell ref="B63:E63"/>
    <mergeCell ref="B64:E64"/>
    <mergeCell ref="B65:E65"/>
    <mergeCell ref="B66:E66"/>
    <mergeCell ref="B67:E67"/>
    <mergeCell ref="B68:E68"/>
    <mergeCell ref="A82:G82"/>
    <mergeCell ref="A83:G83"/>
    <mergeCell ref="B85:F85"/>
    <mergeCell ref="B86:F86"/>
    <mergeCell ref="B87:F87"/>
    <mergeCell ref="B88:F88"/>
    <mergeCell ref="B76:F76"/>
    <mergeCell ref="B77:F77"/>
    <mergeCell ref="B78:F78"/>
    <mergeCell ref="B79:F79"/>
    <mergeCell ref="B80:F80"/>
    <mergeCell ref="B81:F81"/>
    <mergeCell ref="B95:E95"/>
    <mergeCell ref="B96:E96"/>
    <mergeCell ref="B97:E97"/>
    <mergeCell ref="B98:E98"/>
    <mergeCell ref="B99:E99"/>
    <mergeCell ref="B100:E100"/>
    <mergeCell ref="B89:F89"/>
    <mergeCell ref="B90:F90"/>
    <mergeCell ref="A91:G91"/>
    <mergeCell ref="B92:E92"/>
    <mergeCell ref="B93:E93"/>
    <mergeCell ref="B94:E94"/>
    <mergeCell ref="B108:E108"/>
    <mergeCell ref="B109:E109"/>
    <mergeCell ref="B110:E110"/>
    <mergeCell ref="B111:E111"/>
    <mergeCell ref="B112:E112"/>
    <mergeCell ref="B113:E113"/>
    <mergeCell ref="B102:E102"/>
    <mergeCell ref="A103:G103"/>
    <mergeCell ref="A104:G104"/>
    <mergeCell ref="A105:G105"/>
    <mergeCell ref="B106:E106"/>
    <mergeCell ref="B107:E107"/>
    <mergeCell ref="A120:G120"/>
    <mergeCell ref="A121:G121"/>
    <mergeCell ref="B122:F122"/>
    <mergeCell ref="B123:E123"/>
    <mergeCell ref="B124:E124"/>
    <mergeCell ref="B125:E125"/>
    <mergeCell ref="A114:G114"/>
    <mergeCell ref="A115:G115"/>
    <mergeCell ref="A116:G116"/>
    <mergeCell ref="B117:E117"/>
    <mergeCell ref="B118:E118"/>
    <mergeCell ref="B119:E119"/>
    <mergeCell ref="B133:F133"/>
    <mergeCell ref="B134:F134"/>
    <mergeCell ref="A135:G135"/>
    <mergeCell ref="B137:F137"/>
    <mergeCell ref="B138:D138"/>
    <mergeCell ref="E138:F138"/>
    <mergeCell ref="B126:E126"/>
    <mergeCell ref="B128:F128"/>
    <mergeCell ref="B129:F129"/>
    <mergeCell ref="B130:F130"/>
    <mergeCell ref="B131:F131"/>
    <mergeCell ref="B132:F132"/>
    <mergeCell ref="B142:D142"/>
    <mergeCell ref="E142:F142"/>
    <mergeCell ref="B143:D143"/>
    <mergeCell ref="E143:F143"/>
    <mergeCell ref="B144:D144"/>
    <mergeCell ref="E144:F144"/>
    <mergeCell ref="B139:D139"/>
    <mergeCell ref="E139:F139"/>
    <mergeCell ref="B140:D140"/>
    <mergeCell ref="E140:F140"/>
    <mergeCell ref="B141:D141"/>
    <mergeCell ref="E141:F141"/>
    <mergeCell ref="B157:F157"/>
    <mergeCell ref="B151:F151"/>
    <mergeCell ref="B152:F152"/>
    <mergeCell ref="B153:F153"/>
    <mergeCell ref="B154:F154"/>
    <mergeCell ref="B155:F155"/>
    <mergeCell ref="B156:F156"/>
    <mergeCell ref="A145:G145"/>
    <mergeCell ref="A146:G146"/>
    <mergeCell ref="A147:G147"/>
    <mergeCell ref="B148:F148"/>
    <mergeCell ref="B149:F149"/>
    <mergeCell ref="B150:F150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5" max="16383" man="1"/>
    <brk id="91" max="16383" man="1"/>
    <brk id="134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9" sqref="G9"/>
    </sheetView>
  </sheetViews>
  <sheetFormatPr defaultRowHeight="15" x14ac:dyDescent="0.25"/>
  <cols>
    <col min="1" max="1" width="4.7109375" bestFit="1" customWidth="1"/>
    <col min="2" max="2" width="18" bestFit="1" customWidth="1"/>
    <col min="3" max="3" width="9.85546875" bestFit="1" customWidth="1"/>
    <col min="4" max="4" width="10.140625" bestFit="1" customWidth="1"/>
    <col min="5" max="5" width="12.7109375" bestFit="1" customWidth="1"/>
    <col min="6" max="6" width="12.28515625" bestFit="1" customWidth="1"/>
    <col min="7" max="7" width="14.42578125" bestFit="1" customWidth="1"/>
    <col min="8" max="8" width="40.5703125" customWidth="1"/>
  </cols>
  <sheetData>
    <row r="1" spans="1:7" x14ac:dyDescent="0.25">
      <c r="A1" s="109" t="s">
        <v>0</v>
      </c>
      <c r="B1" s="109"/>
      <c r="C1" s="109"/>
      <c r="D1" s="109"/>
      <c r="E1" s="109"/>
      <c r="F1" s="109"/>
      <c r="G1" s="109"/>
    </row>
    <row r="2" spans="1:7" x14ac:dyDescent="0.25">
      <c r="A2" s="109" t="s">
        <v>1</v>
      </c>
      <c r="B2" s="109"/>
      <c r="C2" s="109"/>
      <c r="D2" s="109"/>
      <c r="E2" s="109"/>
      <c r="F2" s="109"/>
      <c r="G2" s="109"/>
    </row>
    <row r="3" spans="1:7" x14ac:dyDescent="0.25">
      <c r="A3" s="109" t="s">
        <v>2</v>
      </c>
      <c r="B3" s="109"/>
      <c r="C3" s="109"/>
      <c r="D3" s="109"/>
      <c r="E3" s="109"/>
      <c r="F3" s="109"/>
      <c r="G3" s="109"/>
    </row>
    <row r="4" spans="1:7" x14ac:dyDescent="0.25">
      <c r="A4" s="109" t="s">
        <v>3</v>
      </c>
      <c r="B4" s="109"/>
      <c r="C4" s="109"/>
      <c r="D4" s="109"/>
      <c r="E4" s="109"/>
      <c r="F4" s="109"/>
      <c r="G4" s="109"/>
    </row>
    <row r="5" spans="1:7" x14ac:dyDescent="0.25">
      <c r="A5" s="109" t="s">
        <v>4</v>
      </c>
      <c r="B5" s="109"/>
      <c r="C5" s="109"/>
      <c r="D5" s="109"/>
      <c r="E5" s="109"/>
      <c r="F5" s="109"/>
      <c r="G5" s="109"/>
    </row>
    <row r="6" spans="1:7" x14ac:dyDescent="0.25">
      <c r="A6" s="102" t="s">
        <v>169</v>
      </c>
      <c r="B6" s="102"/>
      <c r="C6" s="102"/>
      <c r="D6" s="102"/>
      <c r="E6" s="102"/>
      <c r="F6" s="102"/>
      <c r="G6" s="102"/>
    </row>
    <row r="7" spans="1:7" ht="38.25" customHeight="1" x14ac:dyDescent="0.25">
      <c r="A7" s="76" t="s">
        <v>170</v>
      </c>
      <c r="B7" s="76" t="s">
        <v>96</v>
      </c>
      <c r="C7" s="76" t="s">
        <v>21</v>
      </c>
      <c r="D7" s="76" t="s">
        <v>173</v>
      </c>
      <c r="E7" s="76" t="s">
        <v>174</v>
      </c>
      <c r="F7" s="76" t="s">
        <v>175</v>
      </c>
      <c r="G7" s="76" t="s">
        <v>176</v>
      </c>
    </row>
    <row r="8" spans="1:7" x14ac:dyDescent="0.25">
      <c r="A8" s="56">
        <v>1</v>
      </c>
      <c r="B8" s="57" t="s">
        <v>171</v>
      </c>
      <c r="C8" s="77" t="s">
        <v>172</v>
      </c>
      <c r="D8" s="56">
        <v>1</v>
      </c>
      <c r="E8" s="57">
        <v>1753.67</v>
      </c>
      <c r="F8" s="57">
        <f>E8/12</f>
        <v>146.13916666666668</v>
      </c>
      <c r="G8" s="78">
        <f>F8/'Resumo Geral (MO)'!H17</f>
        <v>3.8457675438596497</v>
      </c>
    </row>
  </sheetData>
  <mergeCells count="6">
    <mergeCell ref="A6:G6"/>
    <mergeCell ref="A1:G1"/>
    <mergeCell ref="A2:G2"/>
    <mergeCell ref="A3:G3"/>
    <mergeCell ref="A4:G4"/>
    <mergeCell ref="A5:G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W10"/>
  <sheetViews>
    <sheetView workbookViewId="0">
      <selection activeCell="M19" sqref="M19"/>
    </sheetView>
  </sheetViews>
  <sheetFormatPr defaultRowHeight="15" x14ac:dyDescent="0.25"/>
  <cols>
    <col min="4" max="4" width="6.140625" customWidth="1"/>
    <col min="5" max="5" width="9.140625" hidden="1" customWidth="1"/>
    <col min="6" max="6" width="29.7109375" customWidth="1"/>
    <col min="8" max="8" width="12.28515625" customWidth="1"/>
    <col min="9" max="9" width="10.7109375" bestFit="1" customWidth="1"/>
    <col min="10" max="11" width="10.85546875" customWidth="1"/>
    <col min="14" max="14" width="10.7109375" bestFit="1" customWidth="1"/>
  </cols>
  <sheetData>
    <row r="4" spans="6:23" x14ac:dyDescent="0.25">
      <c r="F4" s="216" t="s">
        <v>181</v>
      </c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</row>
    <row r="5" spans="6:23" ht="89.25" x14ac:dyDescent="0.25">
      <c r="F5" s="81" t="s">
        <v>170</v>
      </c>
      <c r="G5" s="81" t="s">
        <v>182</v>
      </c>
      <c r="H5" s="82" t="s">
        <v>192</v>
      </c>
      <c r="I5" s="82" t="s">
        <v>194</v>
      </c>
      <c r="J5" s="82" t="s">
        <v>195</v>
      </c>
      <c r="K5" s="82" t="s">
        <v>202</v>
      </c>
      <c r="L5" s="83" t="s">
        <v>196</v>
      </c>
      <c r="M5" s="83" t="s">
        <v>197</v>
      </c>
      <c r="N5" s="84" t="s">
        <v>198</v>
      </c>
    </row>
    <row r="6" spans="6:23" x14ac:dyDescent="0.25">
      <c r="F6" s="80"/>
      <c r="G6" s="80"/>
      <c r="H6" s="80" t="s">
        <v>193</v>
      </c>
      <c r="I6" s="80" t="s">
        <v>193</v>
      </c>
      <c r="J6" s="80" t="s">
        <v>193</v>
      </c>
      <c r="K6" s="80" t="s">
        <v>193</v>
      </c>
      <c r="L6" s="80" t="s">
        <v>193</v>
      </c>
      <c r="M6" s="80" t="s">
        <v>193</v>
      </c>
      <c r="N6" s="80" t="s">
        <v>193</v>
      </c>
    </row>
    <row r="7" spans="6:23" ht="165" x14ac:dyDescent="0.25">
      <c r="F7" s="79" t="s">
        <v>201</v>
      </c>
      <c r="G7" s="80">
        <v>1</v>
      </c>
      <c r="H7" s="219">
        <v>1540</v>
      </c>
      <c r="I7" s="219">
        <v>1490</v>
      </c>
      <c r="J7" s="219">
        <v>1717.69</v>
      </c>
      <c r="K7" s="219">
        <v>2267</v>
      </c>
      <c r="L7" s="221">
        <f>4.49*100</f>
        <v>449</v>
      </c>
      <c r="M7" s="221">
        <v>290</v>
      </c>
      <c r="N7" s="219">
        <f>AVERAGE(H7:K8)</f>
        <v>1753.6725000000001</v>
      </c>
    </row>
    <row r="8" spans="6:23" x14ac:dyDescent="0.25">
      <c r="F8" s="217" t="s">
        <v>199</v>
      </c>
      <c r="G8" s="217"/>
      <c r="H8" s="220"/>
      <c r="I8" s="220"/>
      <c r="J8" s="220"/>
      <c r="K8" s="220"/>
      <c r="L8" s="222"/>
      <c r="M8" s="222"/>
      <c r="N8" s="220"/>
    </row>
    <row r="9" spans="6:23" x14ac:dyDescent="0.25">
      <c r="F9" s="217"/>
      <c r="G9" s="217"/>
      <c r="H9" s="217"/>
      <c r="I9" s="217"/>
      <c r="J9" s="217"/>
      <c r="K9" s="217"/>
      <c r="L9" s="217"/>
      <c r="M9" s="217"/>
      <c r="N9" s="100">
        <f>N7/39/12</f>
        <v>3.7471634615384617</v>
      </c>
    </row>
    <row r="10" spans="6:23" ht="30" customHeight="1" x14ac:dyDescent="0.25">
      <c r="F10" s="218" t="s">
        <v>200</v>
      </c>
      <c r="G10" s="218"/>
      <c r="H10" s="218"/>
      <c r="I10" s="218"/>
      <c r="J10" s="218"/>
      <c r="K10" s="218"/>
      <c r="L10" s="218"/>
      <c r="M10" s="218"/>
      <c r="N10" s="218"/>
    </row>
  </sheetData>
  <mergeCells count="11">
    <mergeCell ref="F4:W4"/>
    <mergeCell ref="F8:G8"/>
    <mergeCell ref="F10:N10"/>
    <mergeCell ref="F9:M9"/>
    <mergeCell ref="H7:H8"/>
    <mergeCell ref="I7:I8"/>
    <mergeCell ref="J7:J8"/>
    <mergeCell ref="L7:L8"/>
    <mergeCell ref="M7:M8"/>
    <mergeCell ref="N7:N8"/>
    <mergeCell ref="K7:K8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8"/>
  <sheetViews>
    <sheetView workbookViewId="0">
      <selection activeCell="P14" sqref="P14"/>
    </sheetView>
  </sheetViews>
  <sheetFormatPr defaultRowHeight="15" x14ac:dyDescent="0.25"/>
  <cols>
    <col min="1" max="1" width="5.5703125" customWidth="1"/>
    <col min="2" max="2" width="9.140625" hidden="1" customWidth="1"/>
    <col min="3" max="3" width="8" customWidth="1"/>
    <col min="4" max="4" width="49.7109375" customWidth="1"/>
    <col min="5" max="5" width="13.42578125" customWidth="1"/>
    <col min="6" max="6" width="12.5703125" customWidth="1"/>
    <col min="7" max="7" width="10.85546875" bestFit="1" customWidth="1"/>
    <col min="8" max="8" width="10.7109375" bestFit="1" customWidth="1"/>
    <col min="9" max="9" width="10.85546875" bestFit="1" customWidth="1"/>
    <col min="10" max="10" width="14.42578125" customWidth="1"/>
    <col min="11" max="12" width="13.85546875" customWidth="1"/>
    <col min="13" max="13" width="11.7109375" bestFit="1" customWidth="1"/>
    <col min="14" max="14" width="11.7109375" customWidth="1"/>
    <col min="15" max="15" width="10.7109375" bestFit="1" customWidth="1"/>
  </cols>
  <sheetData>
    <row r="2" spans="4:15" ht="15.75" thickBot="1" x14ac:dyDescent="0.3"/>
    <row r="3" spans="4:15" x14ac:dyDescent="0.25">
      <c r="D3" s="95" t="s">
        <v>191</v>
      </c>
      <c r="E3" s="227"/>
      <c r="F3" s="223" t="s">
        <v>183</v>
      </c>
      <c r="G3" s="223"/>
      <c r="H3" s="223"/>
      <c r="I3" s="223"/>
      <c r="J3" s="223"/>
      <c r="K3" s="223"/>
      <c r="L3" s="223"/>
      <c r="M3" s="223"/>
      <c r="N3" s="223"/>
      <c r="O3" s="224"/>
    </row>
    <row r="4" spans="4:15" ht="15" customHeight="1" x14ac:dyDescent="0.25">
      <c r="D4" s="225" t="s">
        <v>190</v>
      </c>
      <c r="E4" s="228"/>
      <c r="F4" s="226" t="s">
        <v>209</v>
      </c>
      <c r="G4" s="226"/>
      <c r="H4" s="226"/>
      <c r="I4" s="226"/>
      <c r="J4" s="226"/>
      <c r="K4" s="226"/>
      <c r="L4" s="226"/>
      <c r="M4" s="226"/>
      <c r="N4" s="85" t="s">
        <v>207</v>
      </c>
      <c r="O4" s="96"/>
    </row>
    <row r="5" spans="4:15" ht="105.75" customHeight="1" x14ac:dyDescent="0.25">
      <c r="D5" s="225"/>
      <c r="E5" s="91" t="s">
        <v>211</v>
      </c>
      <c r="F5" s="87" t="s">
        <v>184</v>
      </c>
      <c r="G5" s="87" t="s">
        <v>185</v>
      </c>
      <c r="H5" s="87" t="s">
        <v>186</v>
      </c>
      <c r="I5" s="87" t="s">
        <v>187</v>
      </c>
      <c r="J5" s="88" t="s">
        <v>188</v>
      </c>
      <c r="K5" s="87" t="s">
        <v>213</v>
      </c>
      <c r="L5" s="87" t="s">
        <v>212</v>
      </c>
      <c r="M5" s="90" t="s">
        <v>206</v>
      </c>
      <c r="N5" s="89" t="s">
        <v>208</v>
      </c>
      <c r="O5" s="97" t="s">
        <v>210</v>
      </c>
    </row>
    <row r="6" spans="4:15" ht="15.75" thickBot="1" x14ac:dyDescent="0.3">
      <c r="D6" s="98" t="s">
        <v>189</v>
      </c>
      <c r="E6" s="92">
        <v>5701.68</v>
      </c>
      <c r="F6" s="93">
        <v>5507.25</v>
      </c>
      <c r="G6" s="93">
        <v>7617.36</v>
      </c>
      <c r="H6" s="94">
        <v>4426.2</v>
      </c>
      <c r="I6" s="93">
        <v>4960</v>
      </c>
      <c r="J6" s="93">
        <v>5101.71</v>
      </c>
      <c r="K6" s="93">
        <v>5634.96</v>
      </c>
      <c r="L6" s="93">
        <v>5402.55</v>
      </c>
      <c r="M6" s="94">
        <v>5291.87</v>
      </c>
      <c r="N6" s="93">
        <v>5764.26</v>
      </c>
      <c r="O6" s="99">
        <f>AVERAGE(F6,G6,I6,J6,K6,L6,LN67)</f>
        <v>5703.9716666666673</v>
      </c>
    </row>
    <row r="7" spans="4:15" ht="15.75" thickBot="1" x14ac:dyDescent="0.3">
      <c r="D7" s="232" t="s">
        <v>215</v>
      </c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4"/>
    </row>
    <row r="8" spans="4:15" ht="64.5" customHeight="1" thickBot="1" x14ac:dyDescent="0.3">
      <c r="D8" s="229" t="s">
        <v>214</v>
      </c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1"/>
    </row>
  </sheetData>
  <mergeCells count="6">
    <mergeCell ref="F3:O3"/>
    <mergeCell ref="D4:D5"/>
    <mergeCell ref="F4:M4"/>
    <mergeCell ref="E3:E4"/>
    <mergeCell ref="D8:O8"/>
    <mergeCell ref="D7:O7"/>
  </mergeCells>
  <phoneticPr fontId="26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 Geral (MO)</vt:lpstr>
      <vt:lpstr>Encarregado(a)</vt:lpstr>
      <vt:lpstr>Apoio Administrativo </vt:lpstr>
      <vt:lpstr>Equipamento</vt:lpstr>
      <vt:lpstr>Pesquisa Relógio de Ponto</vt:lpstr>
      <vt:lpstr>Pesquisa Órgaos Públicos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Alvanir da Silva Carvalho</dc:creator>
  <cp:lastModifiedBy>Luciene Pereira Gama</cp:lastModifiedBy>
  <cp:lastPrinted>2023-08-11T17:49:27Z</cp:lastPrinted>
  <dcterms:created xsi:type="dcterms:W3CDTF">2020-06-17T10:05:11Z</dcterms:created>
  <dcterms:modified xsi:type="dcterms:W3CDTF">2025-05-14T13:36:06Z</dcterms:modified>
</cp:coreProperties>
</file>